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showInkAnnotation="0" codeName="ThisWorkbook" defaultThemeVersion="166925"/>
  <mc:AlternateContent xmlns:mc="http://schemas.openxmlformats.org/markup-compatibility/2006">
    <mc:Choice Requires="x15">
      <x15ac:absPath xmlns:x15ac="http://schemas.microsoft.com/office/spreadsheetml/2010/11/ac" url="C:\Users\User\OneDrive\mgse2017\BareFacedMaths\HTML\barefacedmaths.co.uk\resources\"/>
    </mc:Choice>
  </mc:AlternateContent>
  <xr:revisionPtr revIDLastSave="2334" documentId="8_{4199C113-DA71-42A1-A0EA-0570C85F2DC7}" xr6:coauthVersionLast="40" xr6:coauthVersionMax="40" xr10:uidLastSave="{DC80334D-8A11-4FDC-BFF9-5E881BB194FE}"/>
  <bookViews>
    <workbookView xWindow="0" yWindow="0" windowWidth="23040" windowHeight="9060" tabRatio="512" xr2:uid="{00000000-000D-0000-FFFF-FFFF00000000}"/>
  </bookViews>
  <sheets>
    <sheet name="Intro" sheetId="1" r:id="rId1"/>
    <sheet name="+" sheetId="14" r:id="rId2"/>
    <sheet name="-" sheetId="15" r:id="rId3"/>
    <sheet name="x" sheetId="16" r:id="rId4"/>
    <sheet name="div" sheetId="17" r:id="rId5"/>
    <sheet name="mixed" sheetId="18" r:id="rId6"/>
    <sheet name="Numberlines" sheetId="13" r:id="rId7"/>
    <sheet name="Summary" sheetId="7" r:id="rId8"/>
    <sheet name="rewards" sheetId="9" r:id="rId9"/>
  </sheets>
  <definedNames>
    <definedName name="_xlnm.Print_Area" localSheetId="0">Intro!$C$1:$R$26</definedName>
    <definedName name="_xlnm.Print_Area" localSheetId="7">Summary!$A$1:$L$19</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 i="15" l="1"/>
  <c r="K1" i="16"/>
  <c r="K1" i="18"/>
  <c r="K1" i="17"/>
  <c r="K1" i="14"/>
  <c r="B2" i="18" l="1"/>
  <c r="A3" i="18"/>
  <c r="G3" i="18"/>
  <c r="R2" i="18" l="1"/>
  <c r="V1" i="18"/>
  <c r="O1" i="15"/>
  <c r="O2" i="15" s="1"/>
  <c r="M3" i="18"/>
  <c r="L3" i="18"/>
  <c r="J2" i="18"/>
  <c r="J1" i="18"/>
  <c r="A16" i="18" l="1"/>
  <c r="A40" i="18"/>
  <c r="A31" i="18"/>
  <c r="A61" i="18"/>
  <c r="A7" i="18"/>
  <c r="A19" i="18"/>
  <c r="A13" i="18"/>
  <c r="A28" i="18"/>
  <c r="A34" i="18"/>
  <c r="A37" i="18"/>
  <c r="A46" i="18"/>
  <c r="A52" i="18"/>
  <c r="A55" i="18"/>
  <c r="A58" i="18"/>
  <c r="A10" i="18"/>
  <c r="A22" i="18"/>
  <c r="A25" i="18"/>
  <c r="A64" i="18"/>
  <c r="A43" i="18"/>
  <c r="A49" i="18"/>
  <c r="X2" i="18"/>
  <c r="V2" i="18"/>
  <c r="T1" i="18"/>
  <c r="S64" i="18"/>
  <c r="S7" i="18"/>
  <c r="S40" i="18"/>
  <c r="S25" i="18"/>
  <c r="S31" i="18"/>
  <c r="Q2" i="15"/>
  <c r="M2" i="18"/>
  <c r="G3" i="14"/>
  <c r="A3" i="14"/>
  <c r="G3" i="15"/>
  <c r="A3" i="15"/>
  <c r="G3" i="16"/>
  <c r="A3" i="16"/>
  <c r="A3" i="17"/>
  <c r="G3" i="17"/>
  <c r="I1" i="7"/>
  <c r="E1" i="7"/>
  <c r="A1" i="7"/>
  <c r="M1" i="7" s="1"/>
  <c r="G6" i="1"/>
  <c r="F7" i="18" l="1"/>
  <c r="G7" i="18" s="1"/>
  <c r="B7" i="18"/>
  <c r="D7" i="18" s="1"/>
  <c r="C49" i="18"/>
  <c r="B49" i="18"/>
  <c r="E49" i="18"/>
  <c r="F49" i="18"/>
  <c r="G49" i="18" s="1"/>
  <c r="E52" i="18"/>
  <c r="B52" i="18"/>
  <c r="F52" i="18"/>
  <c r="G52" i="18" s="1"/>
  <c r="C52" i="18"/>
  <c r="B64" i="18"/>
  <c r="F64" i="18"/>
  <c r="G64" i="18" s="1"/>
  <c r="C64" i="18"/>
  <c r="E64" i="18"/>
  <c r="C58" i="18"/>
  <c r="B58" i="18"/>
  <c r="E58" i="18"/>
  <c r="F58" i="18"/>
  <c r="G58" i="18" s="1"/>
  <c r="C37" i="18"/>
  <c r="B37" i="18"/>
  <c r="F37" i="18"/>
  <c r="G37" i="18" s="1"/>
  <c r="E37" i="18"/>
  <c r="C19" i="18"/>
  <c r="B19" i="18"/>
  <c r="E19" i="18"/>
  <c r="F19" i="18"/>
  <c r="G19" i="18" s="1"/>
  <c r="C40" i="18"/>
  <c r="B40" i="18"/>
  <c r="E40" i="18"/>
  <c r="F40" i="18"/>
  <c r="G40" i="18" s="1"/>
  <c r="C22" i="18"/>
  <c r="E22" i="18"/>
  <c r="B22" i="18"/>
  <c r="F22" i="18"/>
  <c r="G22" i="18" s="1"/>
  <c r="F28" i="18"/>
  <c r="G28" i="18" s="1"/>
  <c r="E28" i="18"/>
  <c r="C28" i="18"/>
  <c r="B28" i="18"/>
  <c r="F61" i="18"/>
  <c r="G61" i="18" s="1"/>
  <c r="E61" i="18"/>
  <c r="C61" i="18"/>
  <c r="B61" i="18"/>
  <c r="E43" i="18"/>
  <c r="C43" i="18"/>
  <c r="B43" i="18"/>
  <c r="F43" i="18"/>
  <c r="G43" i="18" s="1"/>
  <c r="E10" i="18"/>
  <c r="B10" i="18"/>
  <c r="C10" i="18"/>
  <c r="F10" i="18"/>
  <c r="G10" i="18" s="1"/>
  <c r="F46" i="18"/>
  <c r="G46" i="18" s="1"/>
  <c r="E46" i="18"/>
  <c r="B46" i="18"/>
  <c r="C46" i="18"/>
  <c r="E13" i="18"/>
  <c r="C13" i="18"/>
  <c r="B13" i="18"/>
  <c r="F13" i="18"/>
  <c r="G13" i="18" s="1"/>
  <c r="C31" i="18"/>
  <c r="F31" i="18"/>
  <c r="G31" i="18" s="1"/>
  <c r="E31" i="18"/>
  <c r="B31" i="18"/>
  <c r="C25" i="18"/>
  <c r="E25" i="18"/>
  <c r="F25" i="18"/>
  <c r="G25" i="18" s="1"/>
  <c r="B25" i="18"/>
  <c r="E55" i="18"/>
  <c r="B55" i="18"/>
  <c r="C55" i="18"/>
  <c r="F55" i="18"/>
  <c r="G55" i="18" s="1"/>
  <c r="E34" i="18"/>
  <c r="B34" i="18"/>
  <c r="C34" i="18"/>
  <c r="F34" i="18"/>
  <c r="G34" i="18" s="1"/>
  <c r="C7" i="18"/>
  <c r="E7" i="18"/>
  <c r="C16" i="18"/>
  <c r="B16" i="18"/>
  <c r="E16" i="18"/>
  <c r="F16" i="18"/>
  <c r="G16" i="18" s="1"/>
  <c r="X1" i="18"/>
  <c r="S43" i="18" s="1"/>
  <c r="S55" i="18"/>
  <c r="S28" i="18"/>
  <c r="S46" i="18"/>
  <c r="Q1" i="18"/>
  <c r="O1" i="18"/>
  <c r="O2" i="18"/>
  <c r="Q2" i="18"/>
  <c r="J7" i="18"/>
  <c r="N7" i="18"/>
  <c r="P7" i="18"/>
  <c r="A65" i="17"/>
  <c r="C65" i="17" s="1"/>
  <c r="M3" i="17"/>
  <c r="L3" i="17"/>
  <c r="J2" i="17"/>
  <c r="B2" i="17"/>
  <c r="J1" i="17"/>
  <c r="H46" i="18" l="1"/>
  <c r="H52" i="18"/>
  <c r="H61" i="18"/>
  <c r="H28" i="18"/>
  <c r="A8" i="18"/>
  <c r="E8" i="18"/>
  <c r="B8" i="18"/>
  <c r="F8" i="18"/>
  <c r="G8" i="18" s="1"/>
  <c r="C8" i="18"/>
  <c r="D8" i="18"/>
  <c r="H7" i="18"/>
  <c r="I7" i="18" s="1"/>
  <c r="B30" i="18"/>
  <c r="D31" i="18"/>
  <c r="D61" i="18"/>
  <c r="B60" i="18"/>
  <c r="B27" i="18"/>
  <c r="D28" i="18"/>
  <c r="H34" i="18"/>
  <c r="H10" i="18"/>
  <c r="D34" i="18"/>
  <c r="B33" i="18"/>
  <c r="B54" i="18"/>
  <c r="D55" i="18"/>
  <c r="D54" i="18" s="1"/>
  <c r="H13" i="18"/>
  <c r="B9" i="18"/>
  <c r="D10" i="18"/>
  <c r="H43" i="18"/>
  <c r="D40" i="18"/>
  <c r="B39" i="18"/>
  <c r="D19" i="18"/>
  <c r="D18" i="18" s="1"/>
  <c r="B18" i="18"/>
  <c r="B36" i="18"/>
  <c r="D37" i="18"/>
  <c r="D36" i="18" s="1"/>
  <c r="B57" i="18"/>
  <c r="D58" i="18"/>
  <c r="D52" i="18"/>
  <c r="I52" i="18" s="1"/>
  <c r="B51" i="18"/>
  <c r="B48" i="18"/>
  <c r="D49" i="18"/>
  <c r="D48" i="18" s="1"/>
  <c r="B15" i="18"/>
  <c r="D16" i="18"/>
  <c r="D15" i="18" s="1"/>
  <c r="B24" i="18"/>
  <c r="D25" i="18"/>
  <c r="B12" i="18"/>
  <c r="D13" i="18"/>
  <c r="B45" i="18"/>
  <c r="D46" i="18"/>
  <c r="I46" i="18" s="1"/>
  <c r="B42" i="18"/>
  <c r="D43" i="18"/>
  <c r="B21" i="18"/>
  <c r="D22" i="18"/>
  <c r="H58" i="18"/>
  <c r="H64" i="18"/>
  <c r="P43" i="18"/>
  <c r="H25" i="18"/>
  <c r="H31" i="18"/>
  <c r="H22" i="18"/>
  <c r="H40" i="18"/>
  <c r="B63" i="18"/>
  <c r="D64" i="18"/>
  <c r="P16" i="18"/>
  <c r="S37" i="18"/>
  <c r="P13" i="18"/>
  <c r="S19" i="18"/>
  <c r="S10" i="18"/>
  <c r="S49" i="18"/>
  <c r="N37" i="18"/>
  <c r="N16" i="18"/>
  <c r="N13" i="18"/>
  <c r="S58" i="18"/>
  <c r="S16" i="18"/>
  <c r="N10" i="18"/>
  <c r="P10" i="18"/>
  <c r="R1" i="18"/>
  <c r="P58" i="18"/>
  <c r="N52" i="18"/>
  <c r="N28" i="18"/>
  <c r="J31" i="18"/>
  <c r="N31" i="18"/>
  <c r="N22" i="18"/>
  <c r="P55" i="18"/>
  <c r="N46" i="18"/>
  <c r="N61" i="18"/>
  <c r="N49" i="18"/>
  <c r="N58" i="18"/>
  <c r="P34" i="18"/>
  <c r="P61" i="18"/>
  <c r="N25" i="18"/>
  <c r="P64" i="18"/>
  <c r="P40" i="18"/>
  <c r="P49" i="18"/>
  <c r="N19" i="18"/>
  <c r="N34" i="18"/>
  <c r="P37" i="18"/>
  <c r="P52" i="18"/>
  <c r="P28" i="18"/>
  <c r="P31" i="18"/>
  <c r="P25" i="18"/>
  <c r="P19" i="18"/>
  <c r="P22" i="18"/>
  <c r="N55" i="18"/>
  <c r="P46" i="18"/>
  <c r="N64" i="18"/>
  <c r="J64" i="18"/>
  <c r="N40" i="18"/>
  <c r="M2" i="17"/>
  <c r="O2" i="17" s="1"/>
  <c r="T1" i="17"/>
  <c r="A17" i="17"/>
  <c r="A35" i="17"/>
  <c r="E35" i="17" s="1"/>
  <c r="A23" i="17"/>
  <c r="F23" i="17" s="1"/>
  <c r="G23" i="17" s="1"/>
  <c r="A44" i="17"/>
  <c r="A11" i="17"/>
  <c r="A53" i="17"/>
  <c r="E53" i="17" s="1"/>
  <c r="A32" i="17"/>
  <c r="E32" i="17" s="1"/>
  <c r="A59" i="17"/>
  <c r="F65" i="17"/>
  <c r="G65" i="17" s="1"/>
  <c r="B65" i="17"/>
  <c r="D65" i="17" s="1"/>
  <c r="E65" i="17"/>
  <c r="A38" i="17"/>
  <c r="A62" i="17"/>
  <c r="A56" i="17"/>
  <c r="A50" i="17"/>
  <c r="A8" i="17"/>
  <c r="A14" i="17"/>
  <c r="A20" i="17"/>
  <c r="A26" i="17"/>
  <c r="A29" i="17"/>
  <c r="A41" i="17"/>
  <c r="A47" i="17"/>
  <c r="B2" i="15"/>
  <c r="B2" i="14"/>
  <c r="M2" i="16"/>
  <c r="Q1" i="16" s="1"/>
  <c r="B2" i="16"/>
  <c r="A53" i="16"/>
  <c r="C53" i="16" s="1"/>
  <c r="J1" i="16"/>
  <c r="A37" i="15"/>
  <c r="C37" i="15" s="1"/>
  <c r="A25" i="15"/>
  <c r="C25" i="15" s="1"/>
  <c r="A22" i="15"/>
  <c r="C22" i="15" s="1"/>
  <c r="A10" i="15"/>
  <c r="F10" i="15" s="1"/>
  <c r="P10" i="15" s="1"/>
  <c r="A7" i="15"/>
  <c r="J1" i="15"/>
  <c r="A64" i="14"/>
  <c r="F64" i="14" s="1"/>
  <c r="A61" i="14"/>
  <c r="F61" i="14" s="1"/>
  <c r="A52" i="14"/>
  <c r="F52" i="14" s="1"/>
  <c r="A49" i="14"/>
  <c r="F49" i="14" s="1"/>
  <c r="A40" i="14"/>
  <c r="F40" i="14" s="1"/>
  <c r="A37" i="14"/>
  <c r="F37" i="14" s="1"/>
  <c r="A55" i="14"/>
  <c r="F55" i="14" s="1"/>
  <c r="I61" i="18" l="1"/>
  <c r="I13" i="18"/>
  <c r="I28" i="18"/>
  <c r="J13" i="18"/>
  <c r="D14" i="18" s="1"/>
  <c r="I22" i="18"/>
  <c r="I58" i="18"/>
  <c r="F8" i="17"/>
  <c r="B8" i="17"/>
  <c r="D8" i="17" s="1"/>
  <c r="J8" i="17" s="1"/>
  <c r="D7" i="15"/>
  <c r="B7" i="15"/>
  <c r="R7" i="15" s="1"/>
  <c r="J58" i="18"/>
  <c r="J46" i="18"/>
  <c r="C14" i="18"/>
  <c r="I43" i="18"/>
  <c r="I31" i="18"/>
  <c r="I25" i="18"/>
  <c r="I10" i="18"/>
  <c r="B65" i="18"/>
  <c r="F65" i="18"/>
  <c r="G65" i="18" s="1"/>
  <c r="C65" i="18"/>
  <c r="D65" i="18"/>
  <c r="A65" i="18"/>
  <c r="E65" i="18"/>
  <c r="C32" i="18"/>
  <c r="A32" i="18"/>
  <c r="B32" i="18"/>
  <c r="D32" i="18"/>
  <c r="E32" i="18"/>
  <c r="F32" i="18"/>
  <c r="G32" i="18" s="1"/>
  <c r="J10" i="18"/>
  <c r="I64" i="18"/>
  <c r="I40" i="18"/>
  <c r="I34" i="18"/>
  <c r="J40" i="18"/>
  <c r="J49" i="18"/>
  <c r="J25" i="18"/>
  <c r="J28" i="18"/>
  <c r="N43" i="18"/>
  <c r="N4" i="18" s="1"/>
  <c r="J43" i="18"/>
  <c r="B14" i="17"/>
  <c r="D14" i="17" s="1"/>
  <c r="F14" i="17"/>
  <c r="C8" i="17"/>
  <c r="B11" i="17"/>
  <c r="D11" i="17" s="1"/>
  <c r="F11" i="17"/>
  <c r="P11" i="17" s="1"/>
  <c r="J37" i="18"/>
  <c r="J61" i="18"/>
  <c r="J55" i="18"/>
  <c r="H65" i="17"/>
  <c r="I65" i="17" s="1"/>
  <c r="B17" i="17"/>
  <c r="D17" i="17" s="1"/>
  <c r="F17" i="17"/>
  <c r="G17" i="17" s="1"/>
  <c r="J65" i="17"/>
  <c r="D66" i="17" s="1"/>
  <c r="J16" i="18"/>
  <c r="J19" i="18"/>
  <c r="S52" i="18"/>
  <c r="S13" i="18"/>
  <c r="S34" i="18"/>
  <c r="S22" i="18"/>
  <c r="S61" i="18"/>
  <c r="P4" i="18"/>
  <c r="J34" i="18"/>
  <c r="J52" i="18"/>
  <c r="J22" i="18"/>
  <c r="B10" i="15"/>
  <c r="R10" i="15" s="1"/>
  <c r="F22" i="15"/>
  <c r="G22" i="15" s="1"/>
  <c r="Q1" i="17"/>
  <c r="O1" i="17"/>
  <c r="Q2" i="17"/>
  <c r="C7" i="15"/>
  <c r="F25" i="15"/>
  <c r="F37" i="15"/>
  <c r="G10" i="15"/>
  <c r="E10" i="15"/>
  <c r="C10" i="15"/>
  <c r="F7" i="15"/>
  <c r="C14" i="17"/>
  <c r="C62" i="17"/>
  <c r="C53" i="17"/>
  <c r="C35" i="17"/>
  <c r="C26" i="17"/>
  <c r="C50" i="17"/>
  <c r="F35" i="17"/>
  <c r="G35" i="17" s="1"/>
  <c r="F53" i="17"/>
  <c r="C59" i="17"/>
  <c r="C44" i="17"/>
  <c r="C29" i="17"/>
  <c r="B35" i="17"/>
  <c r="D35" i="17" s="1"/>
  <c r="J35" i="17" s="1"/>
  <c r="B53" i="17"/>
  <c r="N53" i="17" s="1"/>
  <c r="C17" i="17"/>
  <c r="C47" i="17"/>
  <c r="C41" i="17"/>
  <c r="C20" i="17"/>
  <c r="C56" i="17"/>
  <c r="C38" i="17"/>
  <c r="C32" i="17"/>
  <c r="B23" i="17"/>
  <c r="D23" i="17" s="1"/>
  <c r="J23" i="17" s="1"/>
  <c r="D24" i="17" s="1"/>
  <c r="F59" i="17"/>
  <c r="E44" i="17"/>
  <c r="E59" i="17"/>
  <c r="C23" i="17"/>
  <c r="E23" i="17"/>
  <c r="B44" i="17"/>
  <c r="B43" i="17" s="1"/>
  <c r="B32" i="17"/>
  <c r="D32" i="17" s="1"/>
  <c r="E17" i="17"/>
  <c r="B59" i="17"/>
  <c r="F44" i="17"/>
  <c r="F32" i="17"/>
  <c r="C11" i="17"/>
  <c r="E11" i="17"/>
  <c r="P23" i="17"/>
  <c r="F47" i="17"/>
  <c r="G47" i="17" s="1"/>
  <c r="B47" i="17"/>
  <c r="D47" i="17" s="1"/>
  <c r="E47" i="17"/>
  <c r="E26" i="17"/>
  <c r="B26" i="17"/>
  <c r="D26" i="17" s="1"/>
  <c r="F26" i="17"/>
  <c r="G26" i="17" s="1"/>
  <c r="F50" i="17"/>
  <c r="G50" i="17" s="1"/>
  <c r="B50" i="17"/>
  <c r="D50" i="17" s="1"/>
  <c r="E50" i="17"/>
  <c r="E14" i="17"/>
  <c r="F62" i="17"/>
  <c r="G62" i="17" s="1"/>
  <c r="B62" i="17"/>
  <c r="D62" i="17" s="1"/>
  <c r="E62" i="17"/>
  <c r="P65" i="17"/>
  <c r="B22" i="17"/>
  <c r="F29" i="17"/>
  <c r="G29" i="17" s="1"/>
  <c r="B29" i="17"/>
  <c r="D29" i="17" s="1"/>
  <c r="E29" i="17"/>
  <c r="E8" i="17"/>
  <c r="F38" i="17"/>
  <c r="G38" i="17" s="1"/>
  <c r="B38" i="17"/>
  <c r="D38" i="17" s="1"/>
  <c r="E38" i="17"/>
  <c r="F41" i="17"/>
  <c r="G41" i="17" s="1"/>
  <c r="B41" i="17"/>
  <c r="D41" i="17" s="1"/>
  <c r="E41" i="17"/>
  <c r="E20" i="17"/>
  <c r="F20" i="17"/>
  <c r="G20" i="17" s="1"/>
  <c r="B20" i="17"/>
  <c r="D20" i="17" s="1"/>
  <c r="F56" i="17"/>
  <c r="G56" i="17" s="1"/>
  <c r="B56" i="17"/>
  <c r="D56" i="17" s="1"/>
  <c r="E56" i="17"/>
  <c r="B64" i="17"/>
  <c r="N65" i="17"/>
  <c r="G49" i="14"/>
  <c r="G55" i="14"/>
  <c r="G52" i="14"/>
  <c r="G61" i="14"/>
  <c r="G37" i="14"/>
  <c r="G40" i="14"/>
  <c r="G64" i="14"/>
  <c r="A43" i="14"/>
  <c r="F43" i="14" s="1"/>
  <c r="A58" i="14"/>
  <c r="F58" i="14" s="1"/>
  <c r="A34" i="14"/>
  <c r="F34" i="14" s="1"/>
  <c r="P34" i="14" s="1"/>
  <c r="A46" i="14"/>
  <c r="F46" i="14" s="1"/>
  <c r="P46" i="14" s="1"/>
  <c r="O1" i="16"/>
  <c r="A29" i="16"/>
  <c r="C29" i="16" s="1"/>
  <c r="A62" i="16"/>
  <c r="C62" i="16" s="1"/>
  <c r="A50" i="16"/>
  <c r="C50" i="16" s="1"/>
  <c r="A38" i="16"/>
  <c r="C38" i="16" s="1"/>
  <c r="A26" i="16"/>
  <c r="C26" i="16" s="1"/>
  <c r="A20" i="16"/>
  <c r="C20" i="16" s="1"/>
  <c r="A14" i="16"/>
  <c r="C14" i="16" s="1"/>
  <c r="A8" i="16"/>
  <c r="C8" i="16" s="1"/>
  <c r="A59" i="16"/>
  <c r="C59" i="16" s="1"/>
  <c r="A47" i="16"/>
  <c r="C47" i="16" s="1"/>
  <c r="A35" i="16"/>
  <c r="C35" i="16" s="1"/>
  <c r="A17" i="16"/>
  <c r="C17" i="16" s="1"/>
  <c r="A44" i="16"/>
  <c r="C44" i="16" s="1"/>
  <c r="A41" i="16"/>
  <c r="C41" i="16" s="1"/>
  <c r="A65" i="16"/>
  <c r="C65" i="16" s="1"/>
  <c r="D53" i="16"/>
  <c r="F53" i="16"/>
  <c r="B53" i="16"/>
  <c r="E53" i="16"/>
  <c r="A11" i="16"/>
  <c r="C11" i="16" s="1"/>
  <c r="A23" i="16"/>
  <c r="C23" i="16" s="1"/>
  <c r="A32" i="16"/>
  <c r="C32" i="16" s="1"/>
  <c r="A56" i="16"/>
  <c r="C56" i="16" s="1"/>
  <c r="D6" i="15"/>
  <c r="O7" i="15"/>
  <c r="E7" i="15"/>
  <c r="B22" i="15"/>
  <c r="R22" i="15" s="1"/>
  <c r="D25" i="15"/>
  <c r="D37" i="15"/>
  <c r="B37" i="15"/>
  <c r="R37" i="15" s="1"/>
  <c r="A64" i="15"/>
  <c r="A52" i="15"/>
  <c r="A40" i="15"/>
  <c r="A28" i="15"/>
  <c r="A55" i="15"/>
  <c r="A43" i="15"/>
  <c r="A31" i="15"/>
  <c r="A19" i="15"/>
  <c r="A58" i="15"/>
  <c r="A46" i="15"/>
  <c r="A34" i="15"/>
  <c r="A16" i="15"/>
  <c r="D22" i="15"/>
  <c r="B25" i="15"/>
  <c r="R25" i="15" s="1"/>
  <c r="E37" i="15"/>
  <c r="A49" i="15"/>
  <c r="D10" i="15"/>
  <c r="A13" i="15"/>
  <c r="E22" i="15"/>
  <c r="E25" i="15"/>
  <c r="A61" i="15"/>
  <c r="P37" i="14"/>
  <c r="P40" i="14"/>
  <c r="P49" i="14"/>
  <c r="P52" i="14"/>
  <c r="P55" i="14"/>
  <c r="P58" i="14"/>
  <c r="P61" i="14"/>
  <c r="P64" i="14"/>
  <c r="J14" i="17" l="1"/>
  <c r="E14" i="18"/>
  <c r="F14" i="18"/>
  <c r="G14" i="18" s="1"/>
  <c r="A14" i="18"/>
  <c r="B14" i="18"/>
  <c r="Q13" i="18" s="1"/>
  <c r="B10" i="17"/>
  <c r="J62" i="17"/>
  <c r="D63" i="17" s="1"/>
  <c r="J56" i="17"/>
  <c r="D57" i="17" s="1"/>
  <c r="P35" i="17"/>
  <c r="J10" i="15"/>
  <c r="C11" i="15" s="1"/>
  <c r="P22" i="15"/>
  <c r="B9" i="15"/>
  <c r="N10" i="15"/>
  <c r="B62" i="18"/>
  <c r="F62" i="18"/>
  <c r="G62" i="18" s="1"/>
  <c r="D62" i="18"/>
  <c r="C62" i="18"/>
  <c r="E62" i="18"/>
  <c r="A62" i="18"/>
  <c r="B35" i="18"/>
  <c r="F35" i="18"/>
  <c r="G35" i="18" s="1"/>
  <c r="D35" i="18"/>
  <c r="C35" i="18"/>
  <c r="A35" i="18"/>
  <c r="E35" i="18"/>
  <c r="A17" i="18"/>
  <c r="E17" i="18"/>
  <c r="B17" i="18"/>
  <c r="F17" i="18"/>
  <c r="G17" i="18" s="1"/>
  <c r="D17" i="18"/>
  <c r="C17" i="18"/>
  <c r="C50" i="18"/>
  <c r="D50" i="18"/>
  <c r="E50" i="18"/>
  <c r="A50" i="18"/>
  <c r="B50" i="18"/>
  <c r="Q49" i="18" s="1"/>
  <c r="F50" i="18"/>
  <c r="G50" i="18" s="1"/>
  <c r="D47" i="18"/>
  <c r="F47" i="18"/>
  <c r="G47" i="18" s="1"/>
  <c r="A47" i="18"/>
  <c r="E47" i="18"/>
  <c r="B47" i="18"/>
  <c r="C47" i="18"/>
  <c r="B53" i="18"/>
  <c r="F53" i="18"/>
  <c r="G53" i="18" s="1"/>
  <c r="D53" i="18"/>
  <c r="C53" i="18"/>
  <c r="E53" i="18"/>
  <c r="A53" i="18"/>
  <c r="C26" i="18"/>
  <c r="E26" i="18"/>
  <c r="B26" i="18"/>
  <c r="Q25" i="18" s="1"/>
  <c r="D26" i="18"/>
  <c r="A26" i="18"/>
  <c r="F26" i="18"/>
  <c r="G26" i="18" s="1"/>
  <c r="B20" i="18"/>
  <c r="F20" i="18"/>
  <c r="G20" i="18" s="1"/>
  <c r="E20" i="18"/>
  <c r="C20" i="18"/>
  <c r="A20" i="18"/>
  <c r="D20" i="18"/>
  <c r="D44" i="18"/>
  <c r="F44" i="18"/>
  <c r="G44" i="18" s="1"/>
  <c r="A44" i="18"/>
  <c r="E44" i="18"/>
  <c r="B44" i="18"/>
  <c r="C44" i="18"/>
  <c r="C38" i="18"/>
  <c r="E38" i="18"/>
  <c r="D38" i="18"/>
  <c r="A38" i="18"/>
  <c r="B38" i="18"/>
  <c r="F38" i="18"/>
  <c r="G38" i="18" s="1"/>
  <c r="A23" i="18"/>
  <c r="E23" i="18"/>
  <c r="D23" i="18"/>
  <c r="B23" i="18"/>
  <c r="F23" i="18"/>
  <c r="G23" i="18" s="1"/>
  <c r="C23" i="18"/>
  <c r="B56" i="18"/>
  <c r="F56" i="18"/>
  <c r="G56" i="18" s="1"/>
  <c r="D56" i="18"/>
  <c r="C56" i="18"/>
  <c r="A56" i="18"/>
  <c r="E56" i="18"/>
  <c r="C29" i="18"/>
  <c r="B29" i="18"/>
  <c r="D29" i="18"/>
  <c r="E29" i="18"/>
  <c r="F29" i="18"/>
  <c r="G29" i="18" s="1"/>
  <c r="A29" i="18"/>
  <c r="A41" i="18"/>
  <c r="E41" i="18"/>
  <c r="C41" i="18"/>
  <c r="B41" i="18"/>
  <c r="F41" i="18"/>
  <c r="G41" i="18" s="1"/>
  <c r="D41" i="18"/>
  <c r="D11" i="18"/>
  <c r="C11" i="18"/>
  <c r="A11" i="18"/>
  <c r="E11" i="18"/>
  <c r="B11" i="18"/>
  <c r="Q10" i="18" s="1"/>
  <c r="F11" i="18"/>
  <c r="G11" i="18" s="1"/>
  <c r="B59" i="18"/>
  <c r="F59" i="18"/>
  <c r="G59" i="18" s="1"/>
  <c r="C59" i="18"/>
  <c r="D59" i="18"/>
  <c r="E59" i="18"/>
  <c r="A59" i="18"/>
  <c r="J44" i="18"/>
  <c r="Q37" i="18"/>
  <c r="R13" i="18"/>
  <c r="M1" i="18"/>
  <c r="N17" i="17"/>
  <c r="B16" i="17"/>
  <c r="G11" i="17"/>
  <c r="H20" i="17"/>
  <c r="I20" i="17" s="1"/>
  <c r="H41" i="17"/>
  <c r="I41" i="17" s="1"/>
  <c r="B34" i="17"/>
  <c r="N11" i="17"/>
  <c r="H23" i="17"/>
  <c r="I23" i="17" s="1"/>
  <c r="J11" i="17"/>
  <c r="D12" i="17" s="1"/>
  <c r="Q61" i="18"/>
  <c r="J62" i="18"/>
  <c r="G8" i="17"/>
  <c r="H8" i="17" s="1"/>
  <c r="I8" i="17" s="1"/>
  <c r="G14" i="17"/>
  <c r="H14" i="17" s="1"/>
  <c r="I14" i="17" s="1"/>
  <c r="J38" i="17"/>
  <c r="D39" i="17" s="1"/>
  <c r="H29" i="17"/>
  <c r="I29" i="17" s="1"/>
  <c r="J26" i="17"/>
  <c r="H47" i="17"/>
  <c r="I47" i="17" s="1"/>
  <c r="H11" i="17"/>
  <c r="I11" i="17" s="1"/>
  <c r="J17" i="17"/>
  <c r="H56" i="17"/>
  <c r="I56" i="17" s="1"/>
  <c r="J20" i="17"/>
  <c r="D21" i="17" s="1"/>
  <c r="J41" i="17"/>
  <c r="D42" i="17" s="1"/>
  <c r="H38" i="17"/>
  <c r="I38" i="17" s="1"/>
  <c r="J50" i="17"/>
  <c r="P32" i="17"/>
  <c r="G32" i="17"/>
  <c r="H32" i="17" s="1"/>
  <c r="I32" i="17" s="1"/>
  <c r="H50" i="17"/>
  <c r="I50" i="17" s="1"/>
  <c r="P17" i="17"/>
  <c r="P44" i="17"/>
  <c r="G44" i="17"/>
  <c r="H44" i="17" s="1"/>
  <c r="J32" i="17"/>
  <c r="D33" i="17" s="1"/>
  <c r="P53" i="17"/>
  <c r="G53" i="17"/>
  <c r="H53" i="17" s="1"/>
  <c r="P59" i="17"/>
  <c r="G59" i="17"/>
  <c r="H59" i="17" s="1"/>
  <c r="H17" i="17"/>
  <c r="I17" i="17" s="1"/>
  <c r="J29" i="17"/>
  <c r="D30" i="17" s="1"/>
  <c r="H62" i="17"/>
  <c r="I62" i="17" s="1"/>
  <c r="H26" i="17"/>
  <c r="I26" i="17" s="1"/>
  <c r="J47" i="17"/>
  <c r="D48" i="17" s="1"/>
  <c r="H35" i="17"/>
  <c r="I35" i="17" s="1"/>
  <c r="R58" i="18"/>
  <c r="R10" i="18"/>
  <c r="R55" i="18"/>
  <c r="R31" i="18"/>
  <c r="R46" i="18"/>
  <c r="R49" i="18"/>
  <c r="R25" i="18"/>
  <c r="R43" i="18"/>
  <c r="R40" i="18"/>
  <c r="R19" i="18"/>
  <c r="R7" i="18"/>
  <c r="R28" i="18"/>
  <c r="R64" i="18"/>
  <c r="R37" i="18"/>
  <c r="R16" i="18"/>
  <c r="R61" i="18"/>
  <c r="R22" i="18"/>
  <c r="R52" i="18"/>
  <c r="J32" i="18"/>
  <c r="J8" i="18"/>
  <c r="R34" i="18"/>
  <c r="K43" i="18"/>
  <c r="Q31" i="18"/>
  <c r="K7" i="18"/>
  <c r="Q7" i="18"/>
  <c r="Q43" i="18"/>
  <c r="N35" i="17"/>
  <c r="N23" i="17"/>
  <c r="J53" i="16"/>
  <c r="C54" i="16" s="1"/>
  <c r="B52" i="17"/>
  <c r="D53" i="17"/>
  <c r="B58" i="17"/>
  <c r="D59" i="17"/>
  <c r="N44" i="17"/>
  <c r="D44" i="17"/>
  <c r="J44" i="17" s="1"/>
  <c r="D45" i="17" s="1"/>
  <c r="J7" i="15"/>
  <c r="C8" i="15" s="1"/>
  <c r="R1" i="17"/>
  <c r="S56" i="17" s="1"/>
  <c r="P43" i="14"/>
  <c r="C46" i="15"/>
  <c r="F46" i="15"/>
  <c r="C52" i="15"/>
  <c r="F52" i="15"/>
  <c r="G25" i="15"/>
  <c r="H25" i="15" s="1"/>
  <c r="I25" i="15" s="1"/>
  <c r="P25" i="15"/>
  <c r="C49" i="15"/>
  <c r="F49" i="15"/>
  <c r="C16" i="15"/>
  <c r="F16" i="15"/>
  <c r="C58" i="15"/>
  <c r="F58" i="15"/>
  <c r="C55" i="15"/>
  <c r="F55" i="15"/>
  <c r="C64" i="15"/>
  <c r="F64" i="15"/>
  <c r="J22" i="15"/>
  <c r="C23" i="15" s="1"/>
  <c r="C19" i="15"/>
  <c r="F19" i="15"/>
  <c r="C28" i="15"/>
  <c r="F28" i="15"/>
  <c r="J37" i="15"/>
  <c r="C38" i="15" s="1"/>
  <c r="H10" i="15"/>
  <c r="I10" i="15" s="1"/>
  <c r="H22" i="15"/>
  <c r="I22" i="15" s="1"/>
  <c r="C61" i="15"/>
  <c r="F61" i="15"/>
  <c r="C43" i="15"/>
  <c r="F43" i="15"/>
  <c r="C13" i="15"/>
  <c r="F13" i="15"/>
  <c r="J25" i="15"/>
  <c r="C26" i="15" s="1"/>
  <c r="C34" i="15"/>
  <c r="F34" i="15"/>
  <c r="C31" i="15"/>
  <c r="F31" i="15"/>
  <c r="C40" i="15"/>
  <c r="F40" i="15"/>
  <c r="G7" i="15"/>
  <c r="H7" i="15" s="1"/>
  <c r="I7" i="15" s="1"/>
  <c r="P7" i="15"/>
  <c r="G37" i="15"/>
  <c r="H37" i="15" s="1"/>
  <c r="I37" i="15" s="1"/>
  <c r="P37" i="15"/>
  <c r="G53" i="16"/>
  <c r="H53" i="16" s="1"/>
  <c r="I53" i="16" s="1"/>
  <c r="D36" i="17"/>
  <c r="C66" i="17"/>
  <c r="C24" i="17"/>
  <c r="N32" i="17"/>
  <c r="B31" i="17"/>
  <c r="N59" i="17"/>
  <c r="B37" i="17"/>
  <c r="N38" i="17"/>
  <c r="B28" i="17"/>
  <c r="N29" i="17"/>
  <c r="P26" i="17"/>
  <c r="N8" i="17"/>
  <c r="C9" i="17"/>
  <c r="D51" i="17"/>
  <c r="N50" i="17"/>
  <c r="B49" i="17"/>
  <c r="B46" i="17"/>
  <c r="N47" i="17"/>
  <c r="N20" i="17"/>
  <c r="B19" i="17"/>
  <c r="F24" i="17"/>
  <c r="G24" i="17" s="1"/>
  <c r="B24" i="17"/>
  <c r="E24" i="17"/>
  <c r="A24" i="17"/>
  <c r="N62" i="17"/>
  <c r="B61" i="17"/>
  <c r="N14" i="17"/>
  <c r="D15" i="17"/>
  <c r="B13" i="17"/>
  <c r="P50" i="17"/>
  <c r="P47" i="17"/>
  <c r="P56" i="17"/>
  <c r="B40" i="17"/>
  <c r="N41" i="17"/>
  <c r="F66" i="17"/>
  <c r="G66" i="17" s="1"/>
  <c r="B66" i="17"/>
  <c r="E66" i="17"/>
  <c r="A66" i="17"/>
  <c r="P41" i="17"/>
  <c r="P38" i="17"/>
  <c r="P29" i="17"/>
  <c r="P14" i="17"/>
  <c r="N26" i="17"/>
  <c r="D27" i="17"/>
  <c r="B25" i="17"/>
  <c r="N56" i="17"/>
  <c r="B55" i="17"/>
  <c r="P20" i="17"/>
  <c r="P8" i="17"/>
  <c r="P62" i="17"/>
  <c r="G58" i="14"/>
  <c r="G43" i="14"/>
  <c r="G46" i="14"/>
  <c r="G34" i="14"/>
  <c r="E29" i="16"/>
  <c r="B29" i="16"/>
  <c r="B28" i="16" s="1"/>
  <c r="F29" i="16"/>
  <c r="P29" i="16" s="1"/>
  <c r="D29" i="16"/>
  <c r="D28" i="16" s="1"/>
  <c r="F56" i="16"/>
  <c r="B56" i="16"/>
  <c r="D56" i="16"/>
  <c r="E56" i="16"/>
  <c r="D65" i="16"/>
  <c r="F65" i="16"/>
  <c r="B65" i="16"/>
  <c r="E65" i="16"/>
  <c r="F17" i="16"/>
  <c r="B17" i="16"/>
  <c r="E17" i="16"/>
  <c r="D17" i="16"/>
  <c r="E8" i="16"/>
  <c r="F8" i="16"/>
  <c r="B8" i="16"/>
  <c r="D8" i="16"/>
  <c r="F38" i="16"/>
  <c r="B38" i="16"/>
  <c r="D38" i="16"/>
  <c r="E38" i="16"/>
  <c r="F32" i="16"/>
  <c r="B32" i="16"/>
  <c r="D32" i="16"/>
  <c r="E32" i="16"/>
  <c r="B52" i="16"/>
  <c r="N53" i="16"/>
  <c r="D41" i="16"/>
  <c r="F41" i="16"/>
  <c r="B41" i="16"/>
  <c r="E41" i="16"/>
  <c r="D35" i="16"/>
  <c r="F35" i="16"/>
  <c r="B35" i="16"/>
  <c r="E35" i="16"/>
  <c r="E14" i="16"/>
  <c r="D14" i="16"/>
  <c r="B14" i="16"/>
  <c r="F14" i="16"/>
  <c r="F50" i="16"/>
  <c r="B50" i="16"/>
  <c r="D50" i="16"/>
  <c r="E50" i="16"/>
  <c r="F23" i="16"/>
  <c r="B23" i="16"/>
  <c r="D23" i="16"/>
  <c r="E23" i="16"/>
  <c r="P53" i="16"/>
  <c r="F44" i="16"/>
  <c r="B44" i="16"/>
  <c r="D44" i="16"/>
  <c r="E44" i="16"/>
  <c r="D47" i="16"/>
  <c r="F47" i="16"/>
  <c r="B47" i="16"/>
  <c r="E47" i="16"/>
  <c r="E20" i="16"/>
  <c r="D20" i="16"/>
  <c r="F20" i="16"/>
  <c r="B20" i="16"/>
  <c r="F62" i="16"/>
  <c r="B62" i="16"/>
  <c r="D62" i="16"/>
  <c r="E62" i="16"/>
  <c r="F11" i="16"/>
  <c r="B11" i="16"/>
  <c r="B10" i="16" s="1"/>
  <c r="D11" i="16"/>
  <c r="E11" i="16"/>
  <c r="D52" i="16"/>
  <c r="O53" i="16"/>
  <c r="D59" i="16"/>
  <c r="F59" i="16"/>
  <c r="B59" i="16"/>
  <c r="E59" i="16"/>
  <c r="E26" i="16"/>
  <c r="D26" i="16"/>
  <c r="B26" i="16"/>
  <c r="F26" i="16"/>
  <c r="D11" i="15"/>
  <c r="F11" i="15"/>
  <c r="G11" i="15" s="1"/>
  <c r="B11" i="15"/>
  <c r="A11" i="15"/>
  <c r="B21" i="15"/>
  <c r="N22" i="15"/>
  <c r="B13" i="15"/>
  <c r="E13" i="15"/>
  <c r="D13" i="15"/>
  <c r="B46" i="15"/>
  <c r="R46" i="15" s="1"/>
  <c r="E46" i="15"/>
  <c r="D46" i="15"/>
  <c r="B43" i="15"/>
  <c r="R43" i="15" s="1"/>
  <c r="E43" i="15"/>
  <c r="D43" i="15"/>
  <c r="E52" i="15"/>
  <c r="D52" i="15"/>
  <c r="B52" i="15"/>
  <c r="R52" i="15" s="1"/>
  <c r="D36" i="15"/>
  <c r="O37" i="15"/>
  <c r="O22" i="15"/>
  <c r="D21" i="15"/>
  <c r="B6" i="15"/>
  <c r="N7" i="15"/>
  <c r="E19" i="15"/>
  <c r="B19" i="15"/>
  <c r="R19" i="15" s="1"/>
  <c r="D19" i="15"/>
  <c r="E28" i="15"/>
  <c r="D28" i="15"/>
  <c r="B28" i="15"/>
  <c r="R28" i="15" s="1"/>
  <c r="B36" i="15"/>
  <c r="N37" i="15"/>
  <c r="D24" i="15"/>
  <c r="O25" i="15"/>
  <c r="D49" i="15"/>
  <c r="B49" i="15"/>
  <c r="R49" i="15" s="1"/>
  <c r="E49" i="15"/>
  <c r="B16" i="15"/>
  <c r="R16" i="15" s="1"/>
  <c r="E16" i="15"/>
  <c r="D16" i="15"/>
  <c r="B34" i="15"/>
  <c r="R34" i="15" s="1"/>
  <c r="E34" i="15"/>
  <c r="D34" i="15"/>
  <c r="B31" i="15"/>
  <c r="R31" i="15" s="1"/>
  <c r="E31" i="15"/>
  <c r="D31" i="15"/>
  <c r="E40" i="15"/>
  <c r="D40" i="15"/>
  <c r="B40" i="15"/>
  <c r="R40" i="15" s="1"/>
  <c r="D61" i="15"/>
  <c r="B61" i="15"/>
  <c r="R61" i="15" s="1"/>
  <c r="E61" i="15"/>
  <c r="D9" i="15"/>
  <c r="O10" i="15"/>
  <c r="B24" i="15"/>
  <c r="N25" i="15"/>
  <c r="B58" i="15"/>
  <c r="R58" i="15" s="1"/>
  <c r="E58" i="15"/>
  <c r="D58" i="15"/>
  <c r="B55" i="15"/>
  <c r="R55" i="15" s="1"/>
  <c r="E55" i="15"/>
  <c r="D55" i="15"/>
  <c r="E64" i="15"/>
  <c r="D64" i="15"/>
  <c r="B64" i="15"/>
  <c r="R64" i="15" s="1"/>
  <c r="O2" i="13"/>
  <c r="O51" i="13" s="1"/>
  <c r="O49" i="13" s="1"/>
  <c r="O47" i="13" s="1"/>
  <c r="O45" i="13" s="1"/>
  <c r="O43" i="13" s="1"/>
  <c r="O41" i="13" s="1"/>
  <c r="O39" i="13" s="1"/>
  <c r="O37" i="13" s="1"/>
  <c r="O35" i="13" s="1"/>
  <c r="O33" i="13" s="1"/>
  <c r="O31" i="13" s="1"/>
  <c r="O29" i="13" s="1"/>
  <c r="O27" i="13" s="1"/>
  <c r="O25" i="13" s="1"/>
  <c r="O23" i="13" s="1"/>
  <c r="O21" i="13" s="1"/>
  <c r="O19" i="13" s="1"/>
  <c r="O17" i="13" s="1"/>
  <c r="O15" i="13" s="1"/>
  <c r="O13" i="13" s="1"/>
  <c r="O11" i="13" s="1"/>
  <c r="O9" i="13" s="1"/>
  <c r="O7" i="13" s="1"/>
  <c r="O5" i="13" s="1"/>
  <c r="L2" i="13"/>
  <c r="I2" i="13"/>
  <c r="I51" i="13" s="1"/>
  <c r="I49" i="13" s="1"/>
  <c r="I47" i="13" s="1"/>
  <c r="I45" i="13" s="1"/>
  <c r="I43" i="13" s="1"/>
  <c r="I41" i="13" s="1"/>
  <c r="I39" i="13" s="1"/>
  <c r="I37" i="13" s="1"/>
  <c r="I35" i="13" s="1"/>
  <c r="I33" i="13" s="1"/>
  <c r="I31" i="13" s="1"/>
  <c r="I29" i="13" s="1"/>
  <c r="I27" i="13" s="1"/>
  <c r="I25" i="13" s="1"/>
  <c r="I23" i="13" s="1"/>
  <c r="I21" i="13" s="1"/>
  <c r="I19" i="13" s="1"/>
  <c r="I17" i="13" s="1"/>
  <c r="I15" i="13" s="1"/>
  <c r="I13" i="13" s="1"/>
  <c r="I11" i="13" s="1"/>
  <c r="I9" i="13" s="1"/>
  <c r="I7" i="13" s="1"/>
  <c r="I5" i="13" s="1"/>
  <c r="F2" i="13"/>
  <c r="C51" i="13"/>
  <c r="L51" i="13"/>
  <c r="F51" i="13"/>
  <c r="F49" i="13" s="1"/>
  <c r="F47" i="13" s="1"/>
  <c r="F45" i="13" s="1"/>
  <c r="F43" i="13" s="1"/>
  <c r="F41" i="13" s="1"/>
  <c r="F39" i="13" s="1"/>
  <c r="F37" i="13" s="1"/>
  <c r="F35" i="13" s="1"/>
  <c r="F33" i="13" s="1"/>
  <c r="F31" i="13" s="1"/>
  <c r="F29" i="13" s="1"/>
  <c r="F27" i="13" s="1"/>
  <c r="F25" i="13" s="1"/>
  <c r="F23" i="13" s="1"/>
  <c r="F21" i="13" s="1"/>
  <c r="F19" i="13" s="1"/>
  <c r="F17" i="13" s="1"/>
  <c r="F15" i="13" s="1"/>
  <c r="F13" i="13" s="1"/>
  <c r="F11" i="13" s="1"/>
  <c r="F9" i="13" s="1"/>
  <c r="F7" i="13" s="1"/>
  <c r="F5" i="13" s="1"/>
  <c r="C53" i="13"/>
  <c r="C55" i="13" s="1"/>
  <c r="C57" i="13" s="1"/>
  <c r="C59" i="13" s="1"/>
  <c r="C61" i="13" s="1"/>
  <c r="C63" i="13" s="1"/>
  <c r="C65" i="13" s="1"/>
  <c r="C67" i="13" s="1"/>
  <c r="C69" i="13" s="1"/>
  <c r="C71" i="13" s="1"/>
  <c r="C73" i="13" s="1"/>
  <c r="C75" i="13" s="1"/>
  <c r="C77" i="13" s="1"/>
  <c r="C79" i="13" s="1"/>
  <c r="C81" i="13" s="1"/>
  <c r="C83" i="13" s="1"/>
  <c r="C85" i="13" s="1"/>
  <c r="C87" i="13" s="1"/>
  <c r="C89" i="13" s="1"/>
  <c r="C91" i="13" s="1"/>
  <c r="C93" i="13" s="1"/>
  <c r="C95" i="13" s="1"/>
  <c r="C97" i="13" s="1"/>
  <c r="C99" i="13" s="1"/>
  <c r="C101" i="13" s="1"/>
  <c r="C103" i="13" s="1"/>
  <c r="C105" i="13" s="1"/>
  <c r="C107" i="13" s="1"/>
  <c r="C109" i="13" s="1"/>
  <c r="C111" i="13" s="1"/>
  <c r="C113" i="13" s="1"/>
  <c r="C115" i="13" s="1"/>
  <c r="C117" i="13" s="1"/>
  <c r="C119" i="13" s="1"/>
  <c r="C121" i="13" s="1"/>
  <c r="C123" i="13" s="1"/>
  <c r="C125" i="13" s="1"/>
  <c r="C127" i="13" s="1"/>
  <c r="C129" i="13" s="1"/>
  <c r="C131" i="13" s="1"/>
  <c r="C133" i="13" s="1"/>
  <c r="C135" i="13" s="1"/>
  <c r="C137" i="13" s="1"/>
  <c r="C139" i="13" s="1"/>
  <c r="C141" i="13" s="1"/>
  <c r="C143" i="13" s="1"/>
  <c r="C145" i="13" s="1"/>
  <c r="C147" i="13" s="1"/>
  <c r="C149" i="13" s="1"/>
  <c r="C151" i="13" s="1"/>
  <c r="C153" i="13" s="1"/>
  <c r="C155" i="13" s="1"/>
  <c r="C157" i="13" s="1"/>
  <c r="C159" i="13" s="1"/>
  <c r="C161" i="13" s="1"/>
  <c r="C163" i="13" s="1"/>
  <c r="C165" i="13" s="1"/>
  <c r="C167" i="13" s="1"/>
  <c r="C169" i="13" s="1"/>
  <c r="C171" i="13" s="1"/>
  <c r="C173" i="13" s="1"/>
  <c r="C175" i="13" s="1"/>
  <c r="C177" i="13" s="1"/>
  <c r="C179" i="13" s="1"/>
  <c r="C181" i="13" s="1"/>
  <c r="C183" i="13" s="1"/>
  <c r="C185" i="13" s="1"/>
  <c r="C187" i="13" s="1"/>
  <c r="C189" i="13" s="1"/>
  <c r="C191" i="13" s="1"/>
  <c r="C193" i="13" s="1"/>
  <c r="C195" i="13" s="1"/>
  <c r="C197" i="13" s="1"/>
  <c r="C199" i="13" s="1"/>
  <c r="C201" i="13" s="1"/>
  <c r="C203" i="13" s="1"/>
  <c r="C205" i="13" s="1"/>
  <c r="C207" i="13" s="1"/>
  <c r="C209" i="13" s="1"/>
  <c r="C211" i="13" s="1"/>
  <c r="C213" i="13" s="1"/>
  <c r="C215" i="13" s="1"/>
  <c r="C217" i="13" s="1"/>
  <c r="C219" i="13" s="1"/>
  <c r="C221" i="13" s="1"/>
  <c r="C223" i="13" s="1"/>
  <c r="C225" i="13" s="1"/>
  <c r="C227" i="13" s="1"/>
  <c r="C229" i="13" s="1"/>
  <c r="C231" i="13" s="1"/>
  <c r="C233" i="13" s="1"/>
  <c r="C235" i="13" s="1"/>
  <c r="C237" i="13" s="1"/>
  <c r="C239" i="13" s="1"/>
  <c r="C241" i="13" s="1"/>
  <c r="C243" i="13" s="1"/>
  <c r="C245" i="13" s="1"/>
  <c r="C247" i="13" s="1"/>
  <c r="C249" i="13" s="1"/>
  <c r="C251" i="13" s="1"/>
  <c r="C253" i="13" s="1"/>
  <c r="C255" i="13" s="1"/>
  <c r="C257" i="13" s="1"/>
  <c r="C259" i="13" s="1"/>
  <c r="C261" i="13" s="1"/>
  <c r="C263" i="13" s="1"/>
  <c r="C265" i="13" s="1"/>
  <c r="C267" i="13" s="1"/>
  <c r="C269" i="13" s="1"/>
  <c r="C271" i="13" s="1"/>
  <c r="C273" i="13" s="1"/>
  <c r="C275" i="13" s="1"/>
  <c r="C277" i="13" s="1"/>
  <c r="C279" i="13" s="1"/>
  <c r="C281" i="13" s="1"/>
  <c r="C283" i="13" s="1"/>
  <c r="C285" i="13" s="1"/>
  <c r="C287" i="13" s="1"/>
  <c r="C289" i="13" s="1"/>
  <c r="C291" i="13" s="1"/>
  <c r="C293" i="13" s="1"/>
  <c r="C295" i="13" s="1"/>
  <c r="C297" i="13" s="1"/>
  <c r="C299" i="13" s="1"/>
  <c r="C301" i="13" s="1"/>
  <c r="C303" i="13" s="1"/>
  <c r="C305" i="13" s="1"/>
  <c r="C307" i="13" s="1"/>
  <c r="C309" i="13" s="1"/>
  <c r="C311" i="13" s="1"/>
  <c r="C313" i="13" s="1"/>
  <c r="C315" i="13" s="1"/>
  <c r="C317" i="13" s="1"/>
  <c r="C319" i="13" s="1"/>
  <c r="C321" i="13" s="1"/>
  <c r="C323" i="13" s="1"/>
  <c r="C325" i="13" s="1"/>
  <c r="C327" i="13" s="1"/>
  <c r="C329" i="13" s="1"/>
  <c r="C331" i="13" s="1"/>
  <c r="C333" i="13" s="1"/>
  <c r="C335" i="13" s="1"/>
  <c r="C337" i="13" s="1"/>
  <c r="C339" i="13" s="1"/>
  <c r="C341" i="13" s="1"/>
  <c r="C343" i="13" s="1"/>
  <c r="C345" i="13" s="1"/>
  <c r="C347" i="13" s="1"/>
  <c r="C349" i="13" s="1"/>
  <c r="C351" i="13" s="1"/>
  <c r="C353" i="13" s="1"/>
  <c r="C355" i="13" s="1"/>
  <c r="C357" i="13" s="1"/>
  <c r="C359" i="13" s="1"/>
  <c r="C361" i="13" s="1"/>
  <c r="C363" i="13" s="1"/>
  <c r="C365" i="13" s="1"/>
  <c r="C367" i="13" s="1"/>
  <c r="C369" i="13" s="1"/>
  <c r="C371" i="13" s="1"/>
  <c r="C373" i="13" s="1"/>
  <c r="C375" i="13" s="1"/>
  <c r="C377" i="13" s="1"/>
  <c r="C379" i="13" s="1"/>
  <c r="C381" i="13" s="1"/>
  <c r="C383" i="13" s="1"/>
  <c r="C385" i="13" s="1"/>
  <c r="C387" i="13" s="1"/>
  <c r="C389" i="13" s="1"/>
  <c r="C391" i="13" s="1"/>
  <c r="C393" i="13" s="1"/>
  <c r="C395" i="13" s="1"/>
  <c r="C397" i="13" s="1"/>
  <c r="C399" i="13" s="1"/>
  <c r="K25" i="18" l="1"/>
  <c r="J11" i="18"/>
  <c r="K13" i="18"/>
  <c r="J14" i="18"/>
  <c r="L13" i="18" s="1"/>
  <c r="E11" i="15"/>
  <c r="K61" i="18"/>
  <c r="J26" i="18"/>
  <c r="L25" i="18" s="1"/>
  <c r="K10" i="18"/>
  <c r="J59" i="18"/>
  <c r="E12" i="17"/>
  <c r="A12" i="17"/>
  <c r="B12" i="17"/>
  <c r="Q11" i="17" s="1"/>
  <c r="C12" i="17"/>
  <c r="F12" i="17"/>
  <c r="G12" i="17" s="1"/>
  <c r="N29" i="16"/>
  <c r="J14" i="16"/>
  <c r="J35" i="16"/>
  <c r="C36" i="16" s="1"/>
  <c r="J41" i="16"/>
  <c r="C42" i="16" s="1"/>
  <c r="J32" i="16"/>
  <c r="C33" i="16" s="1"/>
  <c r="J13" i="15"/>
  <c r="C14" i="15" s="1"/>
  <c r="R13" i="15"/>
  <c r="R4" i="15" s="1"/>
  <c r="K58" i="18"/>
  <c r="Q58" i="18"/>
  <c r="J50" i="18"/>
  <c r="L49" i="18" s="1"/>
  <c r="K49" i="18"/>
  <c r="L61" i="18"/>
  <c r="L43" i="18"/>
  <c r="L31" i="18"/>
  <c r="L7" i="18"/>
  <c r="L58" i="18"/>
  <c r="L10" i="18"/>
  <c r="K31" i="18"/>
  <c r="K37" i="18"/>
  <c r="J38" i="18"/>
  <c r="H11" i="7"/>
  <c r="B12" i="7" s="1"/>
  <c r="J2" i="13"/>
  <c r="E12" i="7"/>
  <c r="G11" i="7"/>
  <c r="A11" i="7"/>
  <c r="I53" i="17"/>
  <c r="I59" i="17"/>
  <c r="I44" i="17"/>
  <c r="J66" i="17"/>
  <c r="L65" i="17" s="1"/>
  <c r="J59" i="17"/>
  <c r="D60" i="17" s="1"/>
  <c r="S17" i="17"/>
  <c r="J53" i="17"/>
  <c r="D54" i="17" s="1"/>
  <c r="J17" i="18"/>
  <c r="Q16" i="18"/>
  <c r="K16" i="18"/>
  <c r="J29" i="18"/>
  <c r="J65" i="18"/>
  <c r="J47" i="18"/>
  <c r="J20" i="18"/>
  <c r="J41" i="18"/>
  <c r="J56" i="18"/>
  <c r="L55" i="18" s="1"/>
  <c r="R4" i="18"/>
  <c r="Q64" i="18"/>
  <c r="Q55" i="18"/>
  <c r="K46" i="18"/>
  <c r="Q28" i="18"/>
  <c r="K40" i="18"/>
  <c r="Q22" i="18"/>
  <c r="J23" i="18"/>
  <c r="K52" i="18"/>
  <c r="Q19" i="18"/>
  <c r="Q46" i="18"/>
  <c r="Q40" i="18"/>
  <c r="K64" i="18"/>
  <c r="K55" i="18"/>
  <c r="J35" i="18"/>
  <c r="Q34" i="18"/>
  <c r="J53" i="18"/>
  <c r="Q52" i="18"/>
  <c r="J24" i="17"/>
  <c r="L23" i="17" s="1"/>
  <c r="A54" i="17"/>
  <c r="O29" i="16"/>
  <c r="J23" i="16"/>
  <c r="J65" i="16"/>
  <c r="C66" i="16" s="1"/>
  <c r="J20" i="16"/>
  <c r="C21" i="16" s="1"/>
  <c r="J16" i="15"/>
  <c r="C17" i="15" s="1"/>
  <c r="J46" i="15"/>
  <c r="C47" i="15" s="1"/>
  <c r="S32" i="17"/>
  <c r="S26" i="17"/>
  <c r="S44" i="17"/>
  <c r="S50" i="17"/>
  <c r="S35" i="17"/>
  <c r="S29" i="17"/>
  <c r="S47" i="17"/>
  <c r="S38" i="17"/>
  <c r="S41" i="17"/>
  <c r="S8" i="17"/>
  <c r="S65" i="17"/>
  <c r="S59" i="17"/>
  <c r="S14" i="17"/>
  <c r="S23" i="17"/>
  <c r="S53" i="17"/>
  <c r="S62" i="17"/>
  <c r="S11" i="17"/>
  <c r="S20" i="17"/>
  <c r="A18" i="17"/>
  <c r="D18" i="17"/>
  <c r="C36" i="17"/>
  <c r="C33" i="17"/>
  <c r="B33" i="17"/>
  <c r="C18" i="17"/>
  <c r="E18" i="17"/>
  <c r="F45" i="17"/>
  <c r="G45" i="17" s="1"/>
  <c r="J19" i="15"/>
  <c r="C20" i="15" s="1"/>
  <c r="G43" i="15"/>
  <c r="H43" i="15" s="1"/>
  <c r="I43" i="15" s="1"/>
  <c r="P43" i="15"/>
  <c r="G55" i="15"/>
  <c r="H55" i="15" s="1"/>
  <c r="I55" i="15" s="1"/>
  <c r="P55" i="15"/>
  <c r="G16" i="15"/>
  <c r="H16" i="15" s="1"/>
  <c r="I16" i="15" s="1"/>
  <c r="P16" i="15"/>
  <c r="J64" i="15"/>
  <c r="C65" i="15" s="1"/>
  <c r="J58" i="15"/>
  <c r="C59" i="15" s="1"/>
  <c r="J40" i="15"/>
  <c r="C41" i="15" s="1"/>
  <c r="J34" i="15"/>
  <c r="C35" i="15" s="1"/>
  <c r="J43" i="15"/>
  <c r="C44" i="15" s="1"/>
  <c r="K10" i="15"/>
  <c r="P31" i="15"/>
  <c r="G31" i="15"/>
  <c r="H31" i="15" s="1"/>
  <c r="I31" i="15" s="1"/>
  <c r="G19" i="15"/>
  <c r="H19" i="15" s="1"/>
  <c r="I19" i="15" s="1"/>
  <c r="P19" i="15"/>
  <c r="G46" i="15"/>
  <c r="H46" i="15" s="1"/>
  <c r="I46" i="15" s="1"/>
  <c r="P46" i="15"/>
  <c r="P40" i="15"/>
  <c r="G40" i="15"/>
  <c r="H40" i="15" s="1"/>
  <c r="I40" i="15" s="1"/>
  <c r="G34" i="15"/>
  <c r="H34" i="15" s="1"/>
  <c r="I34" i="15" s="1"/>
  <c r="P34" i="15"/>
  <c r="G28" i="15"/>
  <c r="H28" i="15" s="1"/>
  <c r="I28" i="15" s="1"/>
  <c r="P28" i="15"/>
  <c r="P52" i="15"/>
  <c r="G52" i="15"/>
  <c r="H52" i="15" s="1"/>
  <c r="I52" i="15" s="1"/>
  <c r="J28" i="15"/>
  <c r="C29" i="15" s="1"/>
  <c r="J52" i="15"/>
  <c r="C53" i="15" s="1"/>
  <c r="J55" i="15"/>
  <c r="C56" i="15" s="1"/>
  <c r="J31" i="15"/>
  <c r="C32" i="15" s="1"/>
  <c r="J49" i="15"/>
  <c r="C50" i="15" s="1"/>
  <c r="P13" i="15"/>
  <c r="G13" i="15"/>
  <c r="H13" i="15" s="1"/>
  <c r="I13" i="15" s="1"/>
  <c r="J61" i="15"/>
  <c r="C62" i="15" s="1"/>
  <c r="G61" i="15"/>
  <c r="H61" i="15" s="1"/>
  <c r="I61" i="15" s="1"/>
  <c r="P61" i="15"/>
  <c r="P64" i="15"/>
  <c r="G64" i="15"/>
  <c r="H64" i="15" s="1"/>
  <c r="I64" i="15" s="1"/>
  <c r="G58" i="15"/>
  <c r="H58" i="15" s="1"/>
  <c r="I58" i="15" s="1"/>
  <c r="P58" i="15"/>
  <c r="G49" i="15"/>
  <c r="H49" i="15" s="1"/>
  <c r="I49" i="15" s="1"/>
  <c r="P49" i="15"/>
  <c r="G44" i="16"/>
  <c r="H44" i="16" s="1"/>
  <c r="I44" i="16" s="1"/>
  <c r="G23" i="16"/>
  <c r="H23" i="16" s="1"/>
  <c r="I23" i="16" s="1"/>
  <c r="G41" i="16"/>
  <c r="H41" i="16" s="1"/>
  <c r="I41" i="16" s="1"/>
  <c r="G26" i="16"/>
  <c r="H26" i="16" s="1"/>
  <c r="I26" i="16" s="1"/>
  <c r="J11" i="16"/>
  <c r="C12" i="16" s="1"/>
  <c r="G20" i="16"/>
  <c r="H20" i="16" s="1"/>
  <c r="I20" i="16" s="1"/>
  <c r="J47" i="16"/>
  <c r="C48" i="16" s="1"/>
  <c r="G50" i="16"/>
  <c r="H50" i="16" s="1"/>
  <c r="I50" i="16" s="1"/>
  <c r="J38" i="16"/>
  <c r="C39" i="16" s="1"/>
  <c r="G8" i="16"/>
  <c r="H8" i="16" s="1"/>
  <c r="I8" i="16" s="1"/>
  <c r="J17" i="16"/>
  <c r="G65" i="16"/>
  <c r="H65" i="16" s="1"/>
  <c r="I65" i="16" s="1"/>
  <c r="J56" i="16"/>
  <c r="C57" i="16" s="1"/>
  <c r="J29" i="16"/>
  <c r="C30" i="16" s="1"/>
  <c r="J26" i="16"/>
  <c r="J59" i="16"/>
  <c r="C60" i="16" s="1"/>
  <c r="G11" i="16"/>
  <c r="H11" i="16" s="1"/>
  <c r="I11" i="16" s="1"/>
  <c r="J62" i="16"/>
  <c r="C63" i="16" s="1"/>
  <c r="G47" i="16"/>
  <c r="H47" i="16" s="1"/>
  <c r="I47" i="16" s="1"/>
  <c r="J44" i="16"/>
  <c r="C45" i="16" s="1"/>
  <c r="G14" i="16"/>
  <c r="H14" i="16" s="1"/>
  <c r="I14" i="16" s="1"/>
  <c r="G38" i="16"/>
  <c r="H38" i="16" s="1"/>
  <c r="I38" i="16" s="1"/>
  <c r="G17" i="16"/>
  <c r="H17" i="16" s="1"/>
  <c r="I17" i="16" s="1"/>
  <c r="G56" i="16"/>
  <c r="H56" i="16" s="1"/>
  <c r="I56" i="16" s="1"/>
  <c r="G62" i="16"/>
  <c r="H62" i="16" s="1"/>
  <c r="I62" i="16" s="1"/>
  <c r="G59" i="16"/>
  <c r="H59" i="16" s="1"/>
  <c r="I59" i="16" s="1"/>
  <c r="J50" i="16"/>
  <c r="C51" i="16" s="1"/>
  <c r="G35" i="16"/>
  <c r="H35" i="16" s="1"/>
  <c r="I35" i="16" s="1"/>
  <c r="G32" i="16"/>
  <c r="H32" i="16" s="1"/>
  <c r="I32" i="16" s="1"/>
  <c r="J8" i="16"/>
  <c r="F9" i="16" s="1"/>
  <c r="G9" i="16" s="1"/>
  <c r="G29" i="16"/>
  <c r="H29" i="16" s="1"/>
  <c r="I29" i="16" s="1"/>
  <c r="B18" i="17"/>
  <c r="A33" i="17"/>
  <c r="B36" i="17"/>
  <c r="E33" i="17"/>
  <c r="E36" i="17"/>
  <c r="F18" i="17"/>
  <c r="G18" i="17" s="1"/>
  <c r="F33" i="17"/>
  <c r="A45" i="17"/>
  <c r="B45" i="17"/>
  <c r="F36" i="17"/>
  <c r="A36" i="17"/>
  <c r="C42" i="17"/>
  <c r="C48" i="17"/>
  <c r="C51" i="17"/>
  <c r="C27" i="17"/>
  <c r="C15" i="17"/>
  <c r="C63" i="17"/>
  <c r="C21" i="17"/>
  <c r="C30" i="17"/>
  <c r="C39" i="17"/>
  <c r="C57" i="17"/>
  <c r="C45" i="17"/>
  <c r="E45" i="17"/>
  <c r="F57" i="17"/>
  <c r="G57" i="17" s="1"/>
  <c r="B57" i="17"/>
  <c r="E57" i="17"/>
  <c r="A57" i="17"/>
  <c r="Q65" i="17"/>
  <c r="E15" i="17"/>
  <c r="A15" i="17"/>
  <c r="B15" i="17"/>
  <c r="F15" i="17"/>
  <c r="G15" i="17" s="1"/>
  <c r="F63" i="17"/>
  <c r="G63" i="17" s="1"/>
  <c r="B63" i="17"/>
  <c r="E63" i="17"/>
  <c r="A63" i="17"/>
  <c r="Q23" i="17"/>
  <c r="F48" i="17"/>
  <c r="G48" i="17" s="1"/>
  <c r="B48" i="17"/>
  <c r="A48" i="17"/>
  <c r="E48" i="17"/>
  <c r="F51" i="17"/>
  <c r="G51" i="17" s="1"/>
  <c r="B51" i="17"/>
  <c r="E51" i="17"/>
  <c r="A51" i="17"/>
  <c r="N4" i="17"/>
  <c r="F39" i="17"/>
  <c r="G39" i="17" s="1"/>
  <c r="B39" i="17"/>
  <c r="A39" i="17"/>
  <c r="E39" i="17"/>
  <c r="E9" i="17"/>
  <c r="A9" i="17"/>
  <c r="D9" i="17"/>
  <c r="F9" i="17"/>
  <c r="G9" i="17" s="1"/>
  <c r="B9" i="17"/>
  <c r="K23" i="17"/>
  <c r="E21" i="17"/>
  <c r="A21" i="17"/>
  <c r="F21" i="17"/>
  <c r="G21" i="17" s="1"/>
  <c r="B21" i="17"/>
  <c r="F42" i="17"/>
  <c r="G42" i="17" s="1"/>
  <c r="B42" i="17"/>
  <c r="A42" i="17"/>
  <c r="E42" i="17"/>
  <c r="F30" i="17"/>
  <c r="G30" i="17" s="1"/>
  <c r="B30" i="17"/>
  <c r="A30" i="17"/>
  <c r="E30" i="17"/>
  <c r="P4" i="17"/>
  <c r="E27" i="17"/>
  <c r="A27" i="17"/>
  <c r="B27" i="17"/>
  <c r="F27" i="17"/>
  <c r="G27" i="17" s="1"/>
  <c r="K65" i="17"/>
  <c r="P62" i="16"/>
  <c r="B40" i="16"/>
  <c r="N41" i="16"/>
  <c r="N59" i="16"/>
  <c r="B58" i="16"/>
  <c r="D34" i="16"/>
  <c r="O35" i="16"/>
  <c r="N26" i="16"/>
  <c r="B25" i="16"/>
  <c r="C27" i="16"/>
  <c r="P47" i="16"/>
  <c r="O44" i="16"/>
  <c r="D43" i="16"/>
  <c r="P14" i="16"/>
  <c r="P41" i="16"/>
  <c r="B37" i="16"/>
  <c r="N38" i="16"/>
  <c r="N8" i="16"/>
  <c r="D64" i="16"/>
  <c r="O65" i="16"/>
  <c r="N56" i="16"/>
  <c r="B55" i="16"/>
  <c r="P59" i="16"/>
  <c r="N11" i="16"/>
  <c r="O62" i="16"/>
  <c r="D61" i="16"/>
  <c r="N44" i="16"/>
  <c r="B43" i="16"/>
  <c r="N14" i="16"/>
  <c r="B13" i="16"/>
  <c r="C15" i="16"/>
  <c r="D40" i="16"/>
  <c r="O41" i="16"/>
  <c r="P32" i="16"/>
  <c r="P38" i="16"/>
  <c r="P8" i="16"/>
  <c r="B16" i="16"/>
  <c r="C18" i="16"/>
  <c r="N17" i="16"/>
  <c r="P56" i="16"/>
  <c r="D19" i="16"/>
  <c r="O20" i="16"/>
  <c r="B46" i="16"/>
  <c r="N47" i="16"/>
  <c r="O23" i="16"/>
  <c r="D22" i="16"/>
  <c r="P35" i="16"/>
  <c r="O32" i="16"/>
  <c r="D31" i="16"/>
  <c r="O38" i="16"/>
  <c r="D37" i="16"/>
  <c r="O8" i="16"/>
  <c r="O17" i="16"/>
  <c r="D16" i="16"/>
  <c r="P65" i="16"/>
  <c r="O56" i="16"/>
  <c r="D55" i="16"/>
  <c r="D25" i="16"/>
  <c r="O26" i="16"/>
  <c r="O11" i="16"/>
  <c r="D10" i="16"/>
  <c r="N20" i="16"/>
  <c r="B19" i="16"/>
  <c r="B22" i="16"/>
  <c r="C24" i="16"/>
  <c r="N23" i="16"/>
  <c r="O50" i="16"/>
  <c r="D49" i="16"/>
  <c r="D54" i="16"/>
  <c r="F54" i="16"/>
  <c r="B54" i="16"/>
  <c r="E54" i="16"/>
  <c r="A54" i="16"/>
  <c r="N32" i="16"/>
  <c r="B31" i="16"/>
  <c r="P20" i="16"/>
  <c r="D46" i="16"/>
  <c r="O47" i="16"/>
  <c r="P23" i="16"/>
  <c r="B49" i="16"/>
  <c r="N50" i="16"/>
  <c r="P26" i="16"/>
  <c r="D58" i="16"/>
  <c r="O59" i="16"/>
  <c r="P11" i="16"/>
  <c r="B61" i="16"/>
  <c r="N62" i="16"/>
  <c r="P44" i="16"/>
  <c r="P50" i="16"/>
  <c r="D13" i="16"/>
  <c r="O14" i="16"/>
  <c r="B34" i="16"/>
  <c r="N35" i="16"/>
  <c r="P17" i="16"/>
  <c r="B64" i="16"/>
  <c r="N65" i="16"/>
  <c r="J11" i="15"/>
  <c r="L10" i="15" s="1"/>
  <c r="D39" i="15"/>
  <c r="O40" i="15"/>
  <c r="B15" i="15"/>
  <c r="N16" i="15"/>
  <c r="D18" i="15"/>
  <c r="O19" i="15"/>
  <c r="D42" i="15"/>
  <c r="O43" i="15"/>
  <c r="Q10" i="15"/>
  <c r="N31" i="15"/>
  <c r="B30" i="15"/>
  <c r="D27" i="15"/>
  <c r="O28" i="15"/>
  <c r="F8" i="15"/>
  <c r="B8" i="15"/>
  <c r="E8" i="15"/>
  <c r="A8" i="15"/>
  <c r="D8" i="15"/>
  <c r="D51" i="15"/>
  <c r="O52" i="15"/>
  <c r="B45" i="15"/>
  <c r="N46" i="15"/>
  <c r="O34" i="15"/>
  <c r="D33" i="15"/>
  <c r="F38" i="15"/>
  <c r="B38" i="15"/>
  <c r="E38" i="15"/>
  <c r="A38" i="15"/>
  <c r="D38" i="15"/>
  <c r="N43" i="15"/>
  <c r="B42" i="15"/>
  <c r="N13" i="15"/>
  <c r="B12" i="15"/>
  <c r="N55" i="15"/>
  <c r="B54" i="15"/>
  <c r="B33" i="15"/>
  <c r="N34" i="15"/>
  <c r="D12" i="15"/>
  <c r="O13" i="15"/>
  <c r="B63" i="15"/>
  <c r="N64" i="15"/>
  <c r="O58" i="15"/>
  <c r="D57" i="15"/>
  <c r="D60" i="15"/>
  <c r="O61" i="15"/>
  <c r="D48" i="15"/>
  <c r="O49" i="15"/>
  <c r="N19" i="15"/>
  <c r="B18" i="15"/>
  <c r="F23" i="15"/>
  <c r="B23" i="15"/>
  <c r="E23" i="15"/>
  <c r="A23" i="15"/>
  <c r="D23" i="15"/>
  <c r="D54" i="15"/>
  <c r="O55" i="15"/>
  <c r="B39" i="15"/>
  <c r="N40" i="15"/>
  <c r="O16" i="15"/>
  <c r="D15" i="15"/>
  <c r="D63" i="15"/>
  <c r="O64" i="15"/>
  <c r="B57" i="15"/>
  <c r="N58" i="15"/>
  <c r="F26" i="15"/>
  <c r="B26" i="15"/>
  <c r="E26" i="15"/>
  <c r="D26" i="15"/>
  <c r="A26" i="15"/>
  <c r="B60" i="15"/>
  <c r="N61" i="15"/>
  <c r="O31" i="15"/>
  <c r="D30" i="15"/>
  <c r="B48" i="15"/>
  <c r="N49" i="15"/>
  <c r="N28" i="15"/>
  <c r="B27" i="15"/>
  <c r="B51" i="15"/>
  <c r="N52" i="15"/>
  <c r="O46" i="15"/>
  <c r="D45" i="15"/>
  <c r="F53" i="13"/>
  <c r="F55" i="13" s="1"/>
  <c r="F57" i="13" s="1"/>
  <c r="F59" i="13" s="1"/>
  <c r="F61" i="13" s="1"/>
  <c r="F63" i="13" s="1"/>
  <c r="F65" i="13" s="1"/>
  <c r="F67" i="13" s="1"/>
  <c r="F69" i="13" s="1"/>
  <c r="F71" i="13" s="1"/>
  <c r="F73" i="13" s="1"/>
  <c r="F75" i="13" s="1"/>
  <c r="F77" i="13" s="1"/>
  <c r="F79" i="13" s="1"/>
  <c r="F81" i="13" s="1"/>
  <c r="F83" i="13" s="1"/>
  <c r="F85" i="13" s="1"/>
  <c r="F87" i="13" s="1"/>
  <c r="F89" i="13" s="1"/>
  <c r="F91" i="13" s="1"/>
  <c r="F93" i="13" s="1"/>
  <c r="F95" i="13" s="1"/>
  <c r="F97" i="13" s="1"/>
  <c r="F99" i="13" s="1"/>
  <c r="F101" i="13" s="1"/>
  <c r="F103" i="13" s="1"/>
  <c r="F105" i="13" s="1"/>
  <c r="F107" i="13" s="1"/>
  <c r="F109" i="13" s="1"/>
  <c r="F111" i="13" s="1"/>
  <c r="F113" i="13" s="1"/>
  <c r="F115" i="13" s="1"/>
  <c r="F117" i="13" s="1"/>
  <c r="F119" i="13" s="1"/>
  <c r="F121" i="13" s="1"/>
  <c r="F123" i="13" s="1"/>
  <c r="F125" i="13" s="1"/>
  <c r="F127" i="13" s="1"/>
  <c r="F129" i="13" s="1"/>
  <c r="F131" i="13" s="1"/>
  <c r="F133" i="13" s="1"/>
  <c r="F135" i="13" s="1"/>
  <c r="F137" i="13" s="1"/>
  <c r="F139" i="13" s="1"/>
  <c r="F141" i="13" s="1"/>
  <c r="F143" i="13" s="1"/>
  <c r="F145" i="13" s="1"/>
  <c r="F147" i="13" s="1"/>
  <c r="F149" i="13" s="1"/>
  <c r="F151" i="13" s="1"/>
  <c r="F153" i="13" s="1"/>
  <c r="F155" i="13" s="1"/>
  <c r="F157" i="13" s="1"/>
  <c r="F159" i="13" s="1"/>
  <c r="F161" i="13" s="1"/>
  <c r="F163" i="13" s="1"/>
  <c r="F165" i="13" s="1"/>
  <c r="F167" i="13" s="1"/>
  <c r="F169" i="13" s="1"/>
  <c r="F171" i="13" s="1"/>
  <c r="F173" i="13" s="1"/>
  <c r="F175" i="13" s="1"/>
  <c r="F177" i="13" s="1"/>
  <c r="F179" i="13" s="1"/>
  <c r="F181" i="13" s="1"/>
  <c r="F183" i="13" s="1"/>
  <c r="F185" i="13" s="1"/>
  <c r="F187" i="13" s="1"/>
  <c r="F189" i="13" s="1"/>
  <c r="F191" i="13" s="1"/>
  <c r="F193" i="13" s="1"/>
  <c r="F195" i="13" s="1"/>
  <c r="F197" i="13" s="1"/>
  <c r="F199" i="13" s="1"/>
  <c r="F201" i="13" s="1"/>
  <c r="F203" i="13" s="1"/>
  <c r="F205" i="13" s="1"/>
  <c r="F207" i="13" s="1"/>
  <c r="F209" i="13" s="1"/>
  <c r="F211" i="13" s="1"/>
  <c r="F213" i="13" s="1"/>
  <c r="F215" i="13" s="1"/>
  <c r="F217" i="13" s="1"/>
  <c r="F219" i="13" s="1"/>
  <c r="F221" i="13" s="1"/>
  <c r="F223" i="13" s="1"/>
  <c r="F225" i="13" s="1"/>
  <c r="F227" i="13" s="1"/>
  <c r="F229" i="13" s="1"/>
  <c r="F231" i="13" s="1"/>
  <c r="F233" i="13" s="1"/>
  <c r="F235" i="13" s="1"/>
  <c r="F237" i="13" s="1"/>
  <c r="F239" i="13" s="1"/>
  <c r="F241" i="13" s="1"/>
  <c r="F243" i="13" s="1"/>
  <c r="F245" i="13" s="1"/>
  <c r="F247" i="13" s="1"/>
  <c r="F249" i="13" s="1"/>
  <c r="F251" i="13" s="1"/>
  <c r="F253" i="13" s="1"/>
  <c r="F255" i="13" s="1"/>
  <c r="F257" i="13" s="1"/>
  <c r="F259" i="13" s="1"/>
  <c r="F261" i="13" s="1"/>
  <c r="F263" i="13" s="1"/>
  <c r="F265" i="13" s="1"/>
  <c r="F267" i="13" s="1"/>
  <c r="F269" i="13" s="1"/>
  <c r="F271" i="13" s="1"/>
  <c r="F273" i="13" s="1"/>
  <c r="F275" i="13" s="1"/>
  <c r="F277" i="13" s="1"/>
  <c r="F279" i="13" s="1"/>
  <c r="F281" i="13" s="1"/>
  <c r="F283" i="13" s="1"/>
  <c r="F285" i="13" s="1"/>
  <c r="F287" i="13" s="1"/>
  <c r="F289" i="13" s="1"/>
  <c r="F291" i="13" s="1"/>
  <c r="F293" i="13" s="1"/>
  <c r="F295" i="13" s="1"/>
  <c r="F297" i="13" s="1"/>
  <c r="F299" i="13" s="1"/>
  <c r="F301" i="13" s="1"/>
  <c r="F303" i="13" s="1"/>
  <c r="F305" i="13" s="1"/>
  <c r="F307" i="13" s="1"/>
  <c r="F309" i="13" s="1"/>
  <c r="F311" i="13" s="1"/>
  <c r="F313" i="13" s="1"/>
  <c r="F315" i="13" s="1"/>
  <c r="F317" i="13" s="1"/>
  <c r="F319" i="13" s="1"/>
  <c r="F321" i="13" s="1"/>
  <c r="F323" i="13" s="1"/>
  <c r="F325" i="13" s="1"/>
  <c r="F327" i="13" s="1"/>
  <c r="F329" i="13" s="1"/>
  <c r="F331" i="13" s="1"/>
  <c r="F333" i="13" s="1"/>
  <c r="F335" i="13" s="1"/>
  <c r="F337" i="13" s="1"/>
  <c r="F339" i="13" s="1"/>
  <c r="F341" i="13" s="1"/>
  <c r="F343" i="13" s="1"/>
  <c r="F345" i="13" s="1"/>
  <c r="F347" i="13" s="1"/>
  <c r="F349" i="13" s="1"/>
  <c r="F351" i="13" s="1"/>
  <c r="F353" i="13" s="1"/>
  <c r="F355" i="13" s="1"/>
  <c r="F357" i="13" s="1"/>
  <c r="F359" i="13" s="1"/>
  <c r="F361" i="13" s="1"/>
  <c r="F363" i="13" s="1"/>
  <c r="F365" i="13" s="1"/>
  <c r="F367" i="13" s="1"/>
  <c r="F369" i="13" s="1"/>
  <c r="F371" i="13" s="1"/>
  <c r="F373" i="13" s="1"/>
  <c r="F375" i="13" s="1"/>
  <c r="F377" i="13" s="1"/>
  <c r="F379" i="13" s="1"/>
  <c r="F381" i="13" s="1"/>
  <c r="F383" i="13" s="1"/>
  <c r="F385" i="13" s="1"/>
  <c r="F387" i="13" s="1"/>
  <c r="F389" i="13" s="1"/>
  <c r="F391" i="13" s="1"/>
  <c r="F393" i="13" s="1"/>
  <c r="F395" i="13" s="1"/>
  <c r="F397" i="13" s="1"/>
  <c r="F399" i="13" s="1"/>
  <c r="I53" i="13"/>
  <c r="I55" i="13" s="1"/>
  <c r="I57" i="13" s="1"/>
  <c r="I59" i="13" s="1"/>
  <c r="I61" i="13" s="1"/>
  <c r="I63" i="13" s="1"/>
  <c r="I65" i="13" s="1"/>
  <c r="I67" i="13" s="1"/>
  <c r="I69" i="13" s="1"/>
  <c r="I71" i="13" s="1"/>
  <c r="I73" i="13" s="1"/>
  <c r="I75" i="13" s="1"/>
  <c r="I77" i="13" s="1"/>
  <c r="I79" i="13" s="1"/>
  <c r="I81" i="13" s="1"/>
  <c r="I83" i="13" s="1"/>
  <c r="I85" i="13" s="1"/>
  <c r="I87" i="13" s="1"/>
  <c r="I89" i="13" s="1"/>
  <c r="I91" i="13" s="1"/>
  <c r="I93" i="13" s="1"/>
  <c r="I95" i="13" s="1"/>
  <c r="I97" i="13" s="1"/>
  <c r="I99" i="13" s="1"/>
  <c r="I101" i="13" s="1"/>
  <c r="I103" i="13" s="1"/>
  <c r="I105" i="13" s="1"/>
  <c r="I107" i="13" s="1"/>
  <c r="I109" i="13" s="1"/>
  <c r="I111" i="13" s="1"/>
  <c r="I113" i="13" s="1"/>
  <c r="I115" i="13" s="1"/>
  <c r="I117" i="13" s="1"/>
  <c r="I119" i="13" s="1"/>
  <c r="I121" i="13" s="1"/>
  <c r="I123" i="13" s="1"/>
  <c r="I125" i="13" s="1"/>
  <c r="I127" i="13" s="1"/>
  <c r="I129" i="13" s="1"/>
  <c r="I131" i="13" s="1"/>
  <c r="I133" i="13" s="1"/>
  <c r="I135" i="13" s="1"/>
  <c r="I137" i="13" s="1"/>
  <c r="I139" i="13" s="1"/>
  <c r="I141" i="13" s="1"/>
  <c r="I143" i="13" s="1"/>
  <c r="I145" i="13" s="1"/>
  <c r="I147" i="13" s="1"/>
  <c r="I149" i="13" s="1"/>
  <c r="I151" i="13" s="1"/>
  <c r="I153" i="13" s="1"/>
  <c r="I155" i="13" s="1"/>
  <c r="I157" i="13" s="1"/>
  <c r="I159" i="13" s="1"/>
  <c r="I161" i="13" s="1"/>
  <c r="I163" i="13" s="1"/>
  <c r="I165" i="13" s="1"/>
  <c r="I167" i="13" s="1"/>
  <c r="I169" i="13" s="1"/>
  <c r="I171" i="13" s="1"/>
  <c r="I173" i="13" s="1"/>
  <c r="I175" i="13" s="1"/>
  <c r="I177" i="13" s="1"/>
  <c r="I179" i="13" s="1"/>
  <c r="I181" i="13" s="1"/>
  <c r="I183" i="13" s="1"/>
  <c r="I185" i="13" s="1"/>
  <c r="I187" i="13" s="1"/>
  <c r="I189" i="13" s="1"/>
  <c r="I191" i="13" s="1"/>
  <c r="I193" i="13" s="1"/>
  <c r="I195" i="13" s="1"/>
  <c r="I197" i="13" s="1"/>
  <c r="I199" i="13" s="1"/>
  <c r="I201" i="13" s="1"/>
  <c r="I203" i="13" s="1"/>
  <c r="I205" i="13" s="1"/>
  <c r="I207" i="13" s="1"/>
  <c r="I209" i="13" s="1"/>
  <c r="I211" i="13" s="1"/>
  <c r="I213" i="13" s="1"/>
  <c r="I215" i="13" s="1"/>
  <c r="I217" i="13" s="1"/>
  <c r="I219" i="13" s="1"/>
  <c r="I221" i="13" s="1"/>
  <c r="I223" i="13" s="1"/>
  <c r="I225" i="13" s="1"/>
  <c r="I227" i="13" s="1"/>
  <c r="I229" i="13" s="1"/>
  <c r="I231" i="13" s="1"/>
  <c r="I233" i="13" s="1"/>
  <c r="I235" i="13" s="1"/>
  <c r="I237" i="13" s="1"/>
  <c r="I239" i="13" s="1"/>
  <c r="I241" i="13" s="1"/>
  <c r="I243" i="13" s="1"/>
  <c r="I245" i="13" s="1"/>
  <c r="I247" i="13" s="1"/>
  <c r="I249" i="13" s="1"/>
  <c r="I251" i="13" s="1"/>
  <c r="I253" i="13" s="1"/>
  <c r="I255" i="13" s="1"/>
  <c r="I257" i="13" s="1"/>
  <c r="I259" i="13" s="1"/>
  <c r="I261" i="13" s="1"/>
  <c r="I263" i="13" s="1"/>
  <c r="I265" i="13" s="1"/>
  <c r="I267" i="13" s="1"/>
  <c r="I269" i="13" s="1"/>
  <c r="I271" i="13" s="1"/>
  <c r="I273" i="13" s="1"/>
  <c r="I275" i="13" s="1"/>
  <c r="I277" i="13" s="1"/>
  <c r="I279" i="13" s="1"/>
  <c r="I281" i="13" s="1"/>
  <c r="I283" i="13" s="1"/>
  <c r="I285" i="13" s="1"/>
  <c r="I287" i="13" s="1"/>
  <c r="I289" i="13" s="1"/>
  <c r="I291" i="13" s="1"/>
  <c r="I293" i="13" s="1"/>
  <c r="I295" i="13" s="1"/>
  <c r="I297" i="13" s="1"/>
  <c r="I299" i="13" s="1"/>
  <c r="I301" i="13" s="1"/>
  <c r="I303" i="13" s="1"/>
  <c r="I305" i="13" s="1"/>
  <c r="I307" i="13" s="1"/>
  <c r="I309" i="13" s="1"/>
  <c r="I311" i="13" s="1"/>
  <c r="I313" i="13" s="1"/>
  <c r="I315" i="13" s="1"/>
  <c r="I317" i="13" s="1"/>
  <c r="I319" i="13" s="1"/>
  <c r="I321" i="13" s="1"/>
  <c r="I323" i="13" s="1"/>
  <c r="I325" i="13" s="1"/>
  <c r="I327" i="13" s="1"/>
  <c r="I329" i="13" s="1"/>
  <c r="I331" i="13" s="1"/>
  <c r="I333" i="13" s="1"/>
  <c r="I335" i="13" s="1"/>
  <c r="I337" i="13" s="1"/>
  <c r="I339" i="13" s="1"/>
  <c r="I341" i="13" s="1"/>
  <c r="I343" i="13" s="1"/>
  <c r="I345" i="13" s="1"/>
  <c r="I347" i="13" s="1"/>
  <c r="I349" i="13" s="1"/>
  <c r="I351" i="13" s="1"/>
  <c r="I353" i="13" s="1"/>
  <c r="I355" i="13" s="1"/>
  <c r="I357" i="13" s="1"/>
  <c r="I359" i="13" s="1"/>
  <c r="I361" i="13" s="1"/>
  <c r="I363" i="13" s="1"/>
  <c r="I365" i="13" s="1"/>
  <c r="I367" i="13" s="1"/>
  <c r="I369" i="13" s="1"/>
  <c r="I371" i="13" s="1"/>
  <c r="I373" i="13" s="1"/>
  <c r="I375" i="13" s="1"/>
  <c r="I377" i="13" s="1"/>
  <c r="I379" i="13" s="1"/>
  <c r="I381" i="13" s="1"/>
  <c r="I383" i="13" s="1"/>
  <c r="I385" i="13" s="1"/>
  <c r="I387" i="13" s="1"/>
  <c r="I389" i="13" s="1"/>
  <c r="I391" i="13" s="1"/>
  <c r="I393" i="13" s="1"/>
  <c r="I395" i="13" s="1"/>
  <c r="I397" i="13" s="1"/>
  <c r="I399" i="13" s="1"/>
  <c r="L53" i="13"/>
  <c r="L55" i="13" s="1"/>
  <c r="L57" i="13" s="1"/>
  <c r="L59" i="13" s="1"/>
  <c r="L61" i="13" s="1"/>
  <c r="L63" i="13" s="1"/>
  <c r="L65" i="13" s="1"/>
  <c r="L67" i="13" s="1"/>
  <c r="L69" i="13" s="1"/>
  <c r="L71" i="13" s="1"/>
  <c r="L73" i="13" s="1"/>
  <c r="L75" i="13" s="1"/>
  <c r="L77" i="13" s="1"/>
  <c r="L79" i="13" s="1"/>
  <c r="L81" i="13" s="1"/>
  <c r="L83" i="13" s="1"/>
  <c r="L85" i="13" s="1"/>
  <c r="L87" i="13" s="1"/>
  <c r="L89" i="13" s="1"/>
  <c r="L91" i="13" s="1"/>
  <c r="L93" i="13" s="1"/>
  <c r="L95" i="13" s="1"/>
  <c r="L97" i="13" s="1"/>
  <c r="L99" i="13" s="1"/>
  <c r="L101" i="13" s="1"/>
  <c r="L103" i="13" s="1"/>
  <c r="L105" i="13" s="1"/>
  <c r="L107" i="13" s="1"/>
  <c r="L109" i="13" s="1"/>
  <c r="L111" i="13" s="1"/>
  <c r="L113" i="13" s="1"/>
  <c r="L115" i="13" s="1"/>
  <c r="L117" i="13" s="1"/>
  <c r="L119" i="13" s="1"/>
  <c r="L121" i="13" s="1"/>
  <c r="L123" i="13" s="1"/>
  <c r="L125" i="13" s="1"/>
  <c r="L127" i="13" s="1"/>
  <c r="L129" i="13" s="1"/>
  <c r="L131" i="13" s="1"/>
  <c r="L133" i="13" s="1"/>
  <c r="L135" i="13" s="1"/>
  <c r="L137" i="13" s="1"/>
  <c r="L139" i="13" s="1"/>
  <c r="L141" i="13" s="1"/>
  <c r="L143" i="13" s="1"/>
  <c r="L145" i="13" s="1"/>
  <c r="L147" i="13" s="1"/>
  <c r="L149" i="13" s="1"/>
  <c r="L151" i="13" s="1"/>
  <c r="L153" i="13" s="1"/>
  <c r="L155" i="13" s="1"/>
  <c r="L157" i="13" s="1"/>
  <c r="L159" i="13" s="1"/>
  <c r="L161" i="13" s="1"/>
  <c r="L163" i="13" s="1"/>
  <c r="L165" i="13" s="1"/>
  <c r="L167" i="13" s="1"/>
  <c r="L169" i="13" s="1"/>
  <c r="L171" i="13" s="1"/>
  <c r="L173" i="13" s="1"/>
  <c r="L175" i="13" s="1"/>
  <c r="L177" i="13" s="1"/>
  <c r="L179" i="13" s="1"/>
  <c r="L181" i="13" s="1"/>
  <c r="L183" i="13" s="1"/>
  <c r="L185" i="13" s="1"/>
  <c r="L187" i="13" s="1"/>
  <c r="L189" i="13" s="1"/>
  <c r="L191" i="13" s="1"/>
  <c r="L193" i="13" s="1"/>
  <c r="L195" i="13" s="1"/>
  <c r="L197" i="13" s="1"/>
  <c r="L199" i="13" s="1"/>
  <c r="L201" i="13" s="1"/>
  <c r="L203" i="13" s="1"/>
  <c r="L205" i="13" s="1"/>
  <c r="L207" i="13" s="1"/>
  <c r="L209" i="13" s="1"/>
  <c r="L211" i="13" s="1"/>
  <c r="L213" i="13" s="1"/>
  <c r="L215" i="13" s="1"/>
  <c r="L217" i="13" s="1"/>
  <c r="L219" i="13" s="1"/>
  <c r="L221" i="13" s="1"/>
  <c r="L223" i="13" s="1"/>
  <c r="L225" i="13" s="1"/>
  <c r="L227" i="13" s="1"/>
  <c r="L229" i="13" s="1"/>
  <c r="L231" i="13" s="1"/>
  <c r="L233" i="13" s="1"/>
  <c r="L235" i="13" s="1"/>
  <c r="L237" i="13" s="1"/>
  <c r="L239" i="13" s="1"/>
  <c r="L241" i="13" s="1"/>
  <c r="L243" i="13" s="1"/>
  <c r="L245" i="13" s="1"/>
  <c r="L247" i="13" s="1"/>
  <c r="L249" i="13" s="1"/>
  <c r="L251" i="13" s="1"/>
  <c r="L253" i="13" s="1"/>
  <c r="L255" i="13" s="1"/>
  <c r="L257" i="13" s="1"/>
  <c r="L259" i="13" s="1"/>
  <c r="L261" i="13" s="1"/>
  <c r="L263" i="13" s="1"/>
  <c r="L265" i="13" s="1"/>
  <c r="L267" i="13" s="1"/>
  <c r="L269" i="13" s="1"/>
  <c r="L271" i="13" s="1"/>
  <c r="L273" i="13" s="1"/>
  <c r="L275" i="13" s="1"/>
  <c r="L277" i="13" s="1"/>
  <c r="L279" i="13" s="1"/>
  <c r="L281" i="13" s="1"/>
  <c r="L283" i="13" s="1"/>
  <c r="L285" i="13" s="1"/>
  <c r="L287" i="13" s="1"/>
  <c r="L289" i="13" s="1"/>
  <c r="L291" i="13" s="1"/>
  <c r="L293" i="13" s="1"/>
  <c r="L295" i="13" s="1"/>
  <c r="L297" i="13" s="1"/>
  <c r="L299" i="13" s="1"/>
  <c r="L301" i="13" s="1"/>
  <c r="L303" i="13" s="1"/>
  <c r="L305" i="13" s="1"/>
  <c r="L307" i="13" s="1"/>
  <c r="L309" i="13" s="1"/>
  <c r="L311" i="13" s="1"/>
  <c r="L313" i="13" s="1"/>
  <c r="L315" i="13" s="1"/>
  <c r="L317" i="13" s="1"/>
  <c r="L319" i="13" s="1"/>
  <c r="L321" i="13" s="1"/>
  <c r="L323" i="13" s="1"/>
  <c r="L325" i="13" s="1"/>
  <c r="L327" i="13" s="1"/>
  <c r="L329" i="13" s="1"/>
  <c r="L331" i="13" s="1"/>
  <c r="L333" i="13" s="1"/>
  <c r="L335" i="13" s="1"/>
  <c r="L337" i="13" s="1"/>
  <c r="L339" i="13" s="1"/>
  <c r="L341" i="13" s="1"/>
  <c r="L343" i="13" s="1"/>
  <c r="L345" i="13" s="1"/>
  <c r="L347" i="13" s="1"/>
  <c r="L349" i="13" s="1"/>
  <c r="L351" i="13" s="1"/>
  <c r="L353" i="13" s="1"/>
  <c r="L355" i="13" s="1"/>
  <c r="L357" i="13" s="1"/>
  <c r="L359" i="13" s="1"/>
  <c r="L361" i="13" s="1"/>
  <c r="L363" i="13" s="1"/>
  <c r="L365" i="13" s="1"/>
  <c r="L367" i="13" s="1"/>
  <c r="L369" i="13" s="1"/>
  <c r="L371" i="13" s="1"/>
  <c r="L373" i="13" s="1"/>
  <c r="L375" i="13" s="1"/>
  <c r="L377" i="13" s="1"/>
  <c r="L379" i="13" s="1"/>
  <c r="L381" i="13" s="1"/>
  <c r="L383" i="13" s="1"/>
  <c r="L385" i="13" s="1"/>
  <c r="L387" i="13" s="1"/>
  <c r="L389" i="13" s="1"/>
  <c r="L391" i="13" s="1"/>
  <c r="L393" i="13" s="1"/>
  <c r="L395" i="13" s="1"/>
  <c r="L397" i="13" s="1"/>
  <c r="L399" i="13" s="1"/>
  <c r="L49" i="13"/>
  <c r="L47" i="13" s="1"/>
  <c r="L45" i="13" s="1"/>
  <c r="L43" i="13" s="1"/>
  <c r="L41" i="13" s="1"/>
  <c r="L39" i="13" s="1"/>
  <c r="L37" i="13" s="1"/>
  <c r="L35" i="13" s="1"/>
  <c r="L33" i="13" s="1"/>
  <c r="L31" i="13" s="1"/>
  <c r="L29" i="13" s="1"/>
  <c r="L27" i="13" s="1"/>
  <c r="L25" i="13" s="1"/>
  <c r="L23" i="13" s="1"/>
  <c r="L21" i="13" s="1"/>
  <c r="L19" i="13" s="1"/>
  <c r="L17" i="13" s="1"/>
  <c r="L15" i="13" s="1"/>
  <c r="L13" i="13" s="1"/>
  <c r="L11" i="13" s="1"/>
  <c r="L9" i="13" s="1"/>
  <c r="L7" i="13" s="1"/>
  <c r="L5" i="13" s="1"/>
  <c r="O53" i="13"/>
  <c r="O55" i="13" s="1"/>
  <c r="O57" i="13" s="1"/>
  <c r="O59" i="13" s="1"/>
  <c r="O61" i="13" s="1"/>
  <c r="O63" i="13" s="1"/>
  <c r="O65" i="13" s="1"/>
  <c r="O67" i="13" s="1"/>
  <c r="O69" i="13" s="1"/>
  <c r="O71" i="13" s="1"/>
  <c r="O73" i="13" s="1"/>
  <c r="O75" i="13" s="1"/>
  <c r="O77" i="13" s="1"/>
  <c r="O79" i="13" s="1"/>
  <c r="O81" i="13" s="1"/>
  <c r="O83" i="13" s="1"/>
  <c r="O85" i="13" s="1"/>
  <c r="O87" i="13" s="1"/>
  <c r="O89" i="13" s="1"/>
  <c r="O91" i="13" s="1"/>
  <c r="O93" i="13" s="1"/>
  <c r="O95" i="13" s="1"/>
  <c r="O97" i="13" s="1"/>
  <c r="O99" i="13" s="1"/>
  <c r="O101" i="13" s="1"/>
  <c r="O103" i="13" s="1"/>
  <c r="O105" i="13" s="1"/>
  <c r="O107" i="13" s="1"/>
  <c r="O109" i="13" s="1"/>
  <c r="O111" i="13" s="1"/>
  <c r="O113" i="13" s="1"/>
  <c r="O115" i="13" s="1"/>
  <c r="O117" i="13" s="1"/>
  <c r="O119" i="13" s="1"/>
  <c r="O121" i="13" s="1"/>
  <c r="O123" i="13" s="1"/>
  <c r="O125" i="13" s="1"/>
  <c r="O127" i="13" s="1"/>
  <c r="O129" i="13" s="1"/>
  <c r="O131" i="13" s="1"/>
  <c r="O133" i="13" s="1"/>
  <c r="O135" i="13" s="1"/>
  <c r="O137" i="13" s="1"/>
  <c r="O139" i="13" s="1"/>
  <c r="O141" i="13" s="1"/>
  <c r="O143" i="13" s="1"/>
  <c r="O145" i="13" s="1"/>
  <c r="O147" i="13" s="1"/>
  <c r="O149" i="13" s="1"/>
  <c r="O151" i="13" s="1"/>
  <c r="O153" i="13" s="1"/>
  <c r="O155" i="13" s="1"/>
  <c r="O157" i="13" s="1"/>
  <c r="O159" i="13" s="1"/>
  <c r="O161" i="13" s="1"/>
  <c r="O163" i="13" s="1"/>
  <c r="O165" i="13" s="1"/>
  <c r="O167" i="13" s="1"/>
  <c r="O169" i="13" s="1"/>
  <c r="O171" i="13" s="1"/>
  <c r="O173" i="13" s="1"/>
  <c r="O175" i="13" s="1"/>
  <c r="O177" i="13" s="1"/>
  <c r="O179" i="13" s="1"/>
  <c r="O181" i="13" s="1"/>
  <c r="O183" i="13" s="1"/>
  <c r="O185" i="13" s="1"/>
  <c r="O187" i="13" s="1"/>
  <c r="O189" i="13" s="1"/>
  <c r="O191" i="13" s="1"/>
  <c r="O193" i="13" s="1"/>
  <c r="O195" i="13" s="1"/>
  <c r="O197" i="13" s="1"/>
  <c r="O199" i="13" s="1"/>
  <c r="O201" i="13" s="1"/>
  <c r="O203" i="13" s="1"/>
  <c r="O205" i="13" s="1"/>
  <c r="O207" i="13" s="1"/>
  <c r="O209" i="13" s="1"/>
  <c r="O211" i="13" s="1"/>
  <c r="O213" i="13" s="1"/>
  <c r="O215" i="13" s="1"/>
  <c r="O217" i="13" s="1"/>
  <c r="O219" i="13" s="1"/>
  <c r="O221" i="13" s="1"/>
  <c r="O223" i="13" s="1"/>
  <c r="O225" i="13" s="1"/>
  <c r="O227" i="13" s="1"/>
  <c r="O229" i="13" s="1"/>
  <c r="O231" i="13" s="1"/>
  <c r="O233" i="13" s="1"/>
  <c r="O235" i="13" s="1"/>
  <c r="O237" i="13" s="1"/>
  <c r="O239" i="13" s="1"/>
  <c r="O241" i="13" s="1"/>
  <c r="O243" i="13" s="1"/>
  <c r="O245" i="13" s="1"/>
  <c r="O247" i="13" s="1"/>
  <c r="O249" i="13" s="1"/>
  <c r="O251" i="13" s="1"/>
  <c r="O253" i="13" s="1"/>
  <c r="O255" i="13" s="1"/>
  <c r="O257" i="13" s="1"/>
  <c r="O259" i="13" s="1"/>
  <c r="O261" i="13" s="1"/>
  <c r="O263" i="13" s="1"/>
  <c r="O265" i="13" s="1"/>
  <c r="O267" i="13" s="1"/>
  <c r="O269" i="13" s="1"/>
  <c r="O271" i="13" s="1"/>
  <c r="O273" i="13" s="1"/>
  <c r="O275" i="13" s="1"/>
  <c r="O277" i="13" s="1"/>
  <c r="O279" i="13" s="1"/>
  <c r="O281" i="13" s="1"/>
  <c r="O283" i="13" s="1"/>
  <c r="O285" i="13" s="1"/>
  <c r="O287" i="13" s="1"/>
  <c r="O289" i="13" s="1"/>
  <c r="O291" i="13" s="1"/>
  <c r="O293" i="13" s="1"/>
  <c r="O295" i="13" s="1"/>
  <c r="O297" i="13" s="1"/>
  <c r="O299" i="13" s="1"/>
  <c r="O301" i="13" s="1"/>
  <c r="O303" i="13" s="1"/>
  <c r="O305" i="13" s="1"/>
  <c r="O307" i="13" s="1"/>
  <c r="O309" i="13" s="1"/>
  <c r="O311" i="13" s="1"/>
  <c r="O313" i="13" s="1"/>
  <c r="O315" i="13" s="1"/>
  <c r="O317" i="13" s="1"/>
  <c r="O319" i="13" s="1"/>
  <c r="O321" i="13" s="1"/>
  <c r="O323" i="13" s="1"/>
  <c r="O325" i="13" s="1"/>
  <c r="O327" i="13" s="1"/>
  <c r="O329" i="13" s="1"/>
  <c r="O331" i="13" s="1"/>
  <c r="O333" i="13" s="1"/>
  <c r="O335" i="13" s="1"/>
  <c r="O337" i="13" s="1"/>
  <c r="O339" i="13" s="1"/>
  <c r="O341" i="13" s="1"/>
  <c r="O343" i="13" s="1"/>
  <c r="O345" i="13" s="1"/>
  <c r="O347" i="13" s="1"/>
  <c r="O349" i="13" s="1"/>
  <c r="O351" i="13" s="1"/>
  <c r="O353" i="13" s="1"/>
  <c r="O355" i="13" s="1"/>
  <c r="O357" i="13" s="1"/>
  <c r="O359" i="13" s="1"/>
  <c r="O361" i="13" s="1"/>
  <c r="O363" i="13" s="1"/>
  <c r="O365" i="13" s="1"/>
  <c r="O367" i="13" s="1"/>
  <c r="O369" i="13" s="1"/>
  <c r="O371" i="13" s="1"/>
  <c r="O373" i="13" s="1"/>
  <c r="O375" i="13" s="1"/>
  <c r="O377" i="13" s="1"/>
  <c r="O379" i="13" s="1"/>
  <c r="O381" i="13" s="1"/>
  <c r="O383" i="13" s="1"/>
  <c r="O385" i="13" s="1"/>
  <c r="O387" i="13" s="1"/>
  <c r="O389" i="13" s="1"/>
  <c r="O391" i="13" s="1"/>
  <c r="O393" i="13" s="1"/>
  <c r="O395" i="13" s="1"/>
  <c r="O397" i="13" s="1"/>
  <c r="O399" i="13" s="1"/>
  <c r="C49" i="13"/>
  <c r="C47" i="13" s="1"/>
  <c r="C45" i="13" s="1"/>
  <c r="C43" i="13" s="1"/>
  <c r="C41" i="13" s="1"/>
  <c r="C39" i="13" s="1"/>
  <c r="C37" i="13" s="1"/>
  <c r="C35" i="13" s="1"/>
  <c r="C33" i="13" s="1"/>
  <c r="C31" i="13" s="1"/>
  <c r="C29" i="13" s="1"/>
  <c r="C27" i="13" s="1"/>
  <c r="C25" i="13" s="1"/>
  <c r="C23" i="13" s="1"/>
  <c r="C21" i="13" s="1"/>
  <c r="C19" i="13" s="1"/>
  <c r="C17" i="13" s="1"/>
  <c r="C15" i="13" s="1"/>
  <c r="C13" i="13" s="1"/>
  <c r="C11" i="13" s="1"/>
  <c r="C9" i="13" s="1"/>
  <c r="C7" i="13" s="1"/>
  <c r="C5" i="13" s="1"/>
  <c r="A25" i="14"/>
  <c r="F25" i="14" s="1"/>
  <c r="J1" i="14"/>
  <c r="J12" i="17" l="1"/>
  <c r="K11" i="17" s="1"/>
  <c r="B30" i="16"/>
  <c r="P4" i="15"/>
  <c r="L52" i="18"/>
  <c r="L19" i="18"/>
  <c r="L37" i="18"/>
  <c r="L40" i="18"/>
  <c r="L28" i="18"/>
  <c r="K28" i="18"/>
  <c r="L46" i="18"/>
  <c r="L22" i="18"/>
  <c r="L34" i="18"/>
  <c r="K22" i="18"/>
  <c r="K34" i="18"/>
  <c r="K19" i="18"/>
  <c r="K4" i="18" s="1"/>
  <c r="L64" i="18"/>
  <c r="L16" i="18"/>
  <c r="B60" i="17"/>
  <c r="A60" i="17"/>
  <c r="E60" i="17"/>
  <c r="C60" i="17"/>
  <c r="F60" i="17"/>
  <c r="G60" i="17" s="1"/>
  <c r="J51" i="17"/>
  <c r="L50" i="17" s="1"/>
  <c r="J48" i="17"/>
  <c r="L47" i="17" s="1"/>
  <c r="L11" i="17"/>
  <c r="K35" i="17"/>
  <c r="G36" i="17"/>
  <c r="K32" i="17"/>
  <c r="G33" i="17"/>
  <c r="J27" i="17"/>
  <c r="L26" i="17" s="1"/>
  <c r="J21" i="17"/>
  <c r="L20" i="17" s="1"/>
  <c r="J30" i="17"/>
  <c r="L29" i="17" s="1"/>
  <c r="J42" i="17"/>
  <c r="L41" i="17" s="1"/>
  <c r="J63" i="17"/>
  <c r="L62" i="17" s="1"/>
  <c r="J57" i="17"/>
  <c r="L56" i="17" s="1"/>
  <c r="J45" i="17"/>
  <c r="L44" i="17" s="1"/>
  <c r="C54" i="17"/>
  <c r="F54" i="17"/>
  <c r="G54" i="17" s="1"/>
  <c r="B54" i="17"/>
  <c r="E54" i="17"/>
  <c r="J9" i="17"/>
  <c r="L8" i="17" s="1"/>
  <c r="Q4" i="18"/>
  <c r="B5" i="18" s="1"/>
  <c r="J39" i="17"/>
  <c r="L38" i="17" s="1"/>
  <c r="J36" i="17"/>
  <c r="L35" i="17" s="1"/>
  <c r="J33" i="17"/>
  <c r="L32" i="17" s="1"/>
  <c r="J15" i="17"/>
  <c r="L14" i="17" s="1"/>
  <c r="J18" i="17"/>
  <c r="L17" i="17" s="1"/>
  <c r="J60" i="17"/>
  <c r="L59" i="17" s="1"/>
  <c r="Q35" i="17"/>
  <c r="Q32" i="17"/>
  <c r="Q44" i="17"/>
  <c r="Q17" i="17"/>
  <c r="K59" i="17"/>
  <c r="F30" i="16"/>
  <c r="G30" i="16" s="1"/>
  <c r="A30" i="16"/>
  <c r="D30" i="16"/>
  <c r="J30" i="16" s="1"/>
  <c r="L29" i="16" s="1"/>
  <c r="E30" i="16"/>
  <c r="C9" i="16"/>
  <c r="N4" i="15"/>
  <c r="Q59" i="17"/>
  <c r="K44" i="17"/>
  <c r="G26" i="15"/>
  <c r="K25" i="15"/>
  <c r="J23" i="15"/>
  <c r="L22" i="15" s="1"/>
  <c r="O4" i="15"/>
  <c r="G38" i="15"/>
  <c r="K37" i="15"/>
  <c r="G23" i="15"/>
  <c r="K22" i="15"/>
  <c r="J38" i="15"/>
  <c r="G8" i="15"/>
  <c r="K7" i="15"/>
  <c r="K8" i="16"/>
  <c r="G54" i="16"/>
  <c r="K53" i="16"/>
  <c r="K29" i="16"/>
  <c r="R14" i="17"/>
  <c r="R26" i="17"/>
  <c r="R38" i="17"/>
  <c r="R50" i="17"/>
  <c r="R62" i="17"/>
  <c r="R20" i="17"/>
  <c r="R32" i="17"/>
  <c r="R56" i="17"/>
  <c r="R17" i="17"/>
  <c r="R29" i="17"/>
  <c r="R41" i="17"/>
  <c r="R53" i="17"/>
  <c r="R65" i="17"/>
  <c r="R44" i="17"/>
  <c r="R11" i="17"/>
  <c r="R23" i="17"/>
  <c r="R35" i="17"/>
  <c r="R47" i="17"/>
  <c r="R59" i="17"/>
  <c r="R8" i="17"/>
  <c r="M1" i="17"/>
  <c r="K50" i="17"/>
  <c r="K47" i="17"/>
  <c r="K14" i="17"/>
  <c r="K29" i="17"/>
  <c r="K20" i="17"/>
  <c r="K8" i="17"/>
  <c r="K26" i="17"/>
  <c r="Q8" i="17"/>
  <c r="Q38" i="17"/>
  <c r="Q62" i="17"/>
  <c r="Q14" i="17"/>
  <c r="Q56" i="17"/>
  <c r="K41" i="17"/>
  <c r="Q50" i="17"/>
  <c r="Q47" i="17"/>
  <c r="Q26" i="17"/>
  <c r="Q29" i="17"/>
  <c r="Q41" i="17"/>
  <c r="Q20" i="17"/>
  <c r="K38" i="17"/>
  <c r="K62" i="17"/>
  <c r="K56" i="17"/>
  <c r="G25" i="14"/>
  <c r="P25" i="14"/>
  <c r="J54" i="16"/>
  <c r="L53" i="16" s="1"/>
  <c r="F39" i="16"/>
  <c r="B39" i="16"/>
  <c r="D39" i="16"/>
  <c r="A39" i="16"/>
  <c r="E39" i="16"/>
  <c r="D60" i="16"/>
  <c r="F60" i="16"/>
  <c r="B60" i="16"/>
  <c r="A60" i="16"/>
  <c r="E60" i="16"/>
  <c r="D36" i="16"/>
  <c r="F36" i="16"/>
  <c r="B36" i="16"/>
  <c r="A36" i="16"/>
  <c r="E36" i="16"/>
  <c r="D48" i="16"/>
  <c r="F48" i="16"/>
  <c r="B48" i="16"/>
  <c r="A48" i="16"/>
  <c r="E48" i="16"/>
  <c r="E15" i="16"/>
  <c r="A15" i="16"/>
  <c r="D15" i="16"/>
  <c r="B15" i="16"/>
  <c r="F15" i="16"/>
  <c r="N4" i="16"/>
  <c r="F33" i="16"/>
  <c r="B33" i="16"/>
  <c r="D33" i="16"/>
  <c r="E33" i="16"/>
  <c r="A33" i="16"/>
  <c r="O4" i="16"/>
  <c r="D66" i="16"/>
  <c r="F66" i="16"/>
  <c r="B66" i="16"/>
  <c r="E66" i="16"/>
  <c r="A66" i="16"/>
  <c r="F63" i="16"/>
  <c r="B63" i="16"/>
  <c r="D63" i="16"/>
  <c r="A63" i="16"/>
  <c r="E63" i="16"/>
  <c r="E21" i="16"/>
  <c r="A21" i="16"/>
  <c r="D21" i="16"/>
  <c r="F21" i="16"/>
  <c r="B21" i="16"/>
  <c r="F45" i="16"/>
  <c r="B45" i="16"/>
  <c r="D45" i="16"/>
  <c r="E45" i="16"/>
  <c r="A45" i="16"/>
  <c r="Q53" i="16"/>
  <c r="F18" i="16"/>
  <c r="B18" i="16"/>
  <c r="E18" i="16"/>
  <c r="D18" i="16"/>
  <c r="A18" i="16"/>
  <c r="E9" i="16"/>
  <c r="A9" i="16"/>
  <c r="D9" i="16"/>
  <c r="B9" i="16"/>
  <c r="Q29" i="16"/>
  <c r="E27" i="16"/>
  <c r="A27" i="16"/>
  <c r="D27" i="16"/>
  <c r="B27" i="16"/>
  <c r="F27" i="16"/>
  <c r="F51" i="16"/>
  <c r="B51" i="16"/>
  <c r="D51" i="16"/>
  <c r="A51" i="16"/>
  <c r="E51" i="16"/>
  <c r="F24" i="16"/>
  <c r="B24" i="16"/>
  <c r="A24" i="16"/>
  <c r="D24" i="16"/>
  <c r="E24" i="16"/>
  <c r="P4" i="16"/>
  <c r="F12" i="16"/>
  <c r="B12" i="16"/>
  <c r="A12" i="16"/>
  <c r="D12" i="16"/>
  <c r="E12" i="16"/>
  <c r="F57" i="16"/>
  <c r="B57" i="16"/>
  <c r="D57" i="16"/>
  <c r="E57" i="16"/>
  <c r="A57" i="16"/>
  <c r="D42" i="16"/>
  <c r="F42" i="16"/>
  <c r="B42" i="16"/>
  <c r="E42" i="16"/>
  <c r="A42" i="16"/>
  <c r="J8" i="15"/>
  <c r="L7" i="15" s="1"/>
  <c r="J26" i="15"/>
  <c r="L25" i="15" s="1"/>
  <c r="E20" i="15"/>
  <c r="A20" i="15"/>
  <c r="D20" i="15"/>
  <c r="B20" i="15"/>
  <c r="F20" i="15"/>
  <c r="E56" i="15"/>
  <c r="A56" i="15"/>
  <c r="D56" i="15"/>
  <c r="F56" i="15"/>
  <c r="B56" i="15"/>
  <c r="E14" i="15"/>
  <c r="A14" i="15"/>
  <c r="D14" i="15"/>
  <c r="F14" i="15"/>
  <c r="B14" i="15"/>
  <c r="L37" i="15"/>
  <c r="Q37" i="15"/>
  <c r="F50" i="15"/>
  <c r="B50" i="15"/>
  <c r="E50" i="15"/>
  <c r="A50" i="15"/>
  <c r="D50" i="15"/>
  <c r="Q22" i="15"/>
  <c r="F47" i="15"/>
  <c r="B47" i="15"/>
  <c r="E47" i="15"/>
  <c r="A47" i="15"/>
  <c r="D47" i="15"/>
  <c r="E32" i="15"/>
  <c r="A32" i="15"/>
  <c r="D32" i="15"/>
  <c r="B32" i="15"/>
  <c r="F32" i="15"/>
  <c r="F59" i="15"/>
  <c r="B59" i="15"/>
  <c r="E59" i="15"/>
  <c r="A59" i="15"/>
  <c r="D59" i="15"/>
  <c r="F35" i="15"/>
  <c r="B35" i="15"/>
  <c r="E35" i="15"/>
  <c r="A35" i="15"/>
  <c r="D35" i="15"/>
  <c r="Q7" i="15"/>
  <c r="F17" i="15"/>
  <c r="B17" i="15"/>
  <c r="E17" i="15"/>
  <c r="A17" i="15"/>
  <c r="D17" i="15"/>
  <c r="D29" i="15"/>
  <c r="F29" i="15"/>
  <c r="E29" i="15"/>
  <c r="B29" i="15"/>
  <c r="A29" i="15"/>
  <c r="D53" i="15"/>
  <c r="F53" i="15"/>
  <c r="B53" i="15"/>
  <c r="E53" i="15"/>
  <c r="A53" i="15"/>
  <c r="F62" i="15"/>
  <c r="B62" i="15"/>
  <c r="E62" i="15"/>
  <c r="A62" i="15"/>
  <c r="D62" i="15"/>
  <c r="Q25" i="15"/>
  <c r="D41" i="15"/>
  <c r="F41" i="15"/>
  <c r="B41" i="15"/>
  <c r="E41" i="15"/>
  <c r="A41" i="15"/>
  <c r="D65" i="15"/>
  <c r="F65" i="15"/>
  <c r="B65" i="15"/>
  <c r="E65" i="15"/>
  <c r="A65" i="15"/>
  <c r="E44" i="15"/>
  <c r="A44" i="15"/>
  <c r="D44" i="15"/>
  <c r="F44" i="15"/>
  <c r="B44" i="15"/>
  <c r="E25" i="14"/>
  <c r="B25" i="14"/>
  <c r="A16" i="14"/>
  <c r="A7" i="14"/>
  <c r="A19" i="14"/>
  <c r="F19" i="14" s="1"/>
  <c r="D34" i="14"/>
  <c r="A28" i="14"/>
  <c r="A10" i="14"/>
  <c r="A31" i="14"/>
  <c r="F31" i="14" s="1"/>
  <c r="A13" i="14"/>
  <c r="D37" i="14"/>
  <c r="D40" i="14"/>
  <c r="D43" i="14"/>
  <c r="A22" i="14"/>
  <c r="F22" i="14" s="1"/>
  <c r="C55" i="14"/>
  <c r="D55" i="14"/>
  <c r="C25" i="14"/>
  <c r="D25" i="14"/>
  <c r="H5" i="18" l="1"/>
  <c r="I5" i="18"/>
  <c r="G5" i="18"/>
  <c r="F5" i="18"/>
  <c r="J59" i="15"/>
  <c r="M1" i="15"/>
  <c r="A5" i="7" s="1"/>
  <c r="B7" i="14"/>
  <c r="D7" i="14"/>
  <c r="F7" i="14"/>
  <c r="G7" i="14" s="1"/>
  <c r="G4" i="18"/>
  <c r="I4" i="18"/>
  <c r="I3" i="18"/>
  <c r="F4" i="18"/>
  <c r="L4" i="18"/>
  <c r="F11" i="7"/>
  <c r="G12" i="7"/>
  <c r="F12" i="7"/>
  <c r="J54" i="17"/>
  <c r="L53" i="17" s="1"/>
  <c r="L4" i="17" s="1"/>
  <c r="F10" i="7" s="1"/>
  <c r="Q53" i="17"/>
  <c r="Q4" i="17" s="1"/>
  <c r="I4" i="17" s="1"/>
  <c r="K53" i="17"/>
  <c r="K17" i="17"/>
  <c r="G2" i="13"/>
  <c r="A9" i="7"/>
  <c r="G9" i="7"/>
  <c r="H9" i="7"/>
  <c r="B10" i="7" s="1"/>
  <c r="E10" i="7"/>
  <c r="J57" i="16"/>
  <c r="J51" i="16"/>
  <c r="L50" i="16" s="1"/>
  <c r="J18" i="16"/>
  <c r="L17" i="16" s="1"/>
  <c r="J12" i="16"/>
  <c r="J9" i="16"/>
  <c r="E7" i="14"/>
  <c r="G29" i="15"/>
  <c r="K28" i="15"/>
  <c r="G35" i="15"/>
  <c r="K34" i="15"/>
  <c r="G47" i="15"/>
  <c r="K46" i="15"/>
  <c r="G56" i="15"/>
  <c r="K55" i="15"/>
  <c r="G65" i="15"/>
  <c r="K64" i="15"/>
  <c r="J41" i="15"/>
  <c r="L40" i="15" s="1"/>
  <c r="G17" i="15"/>
  <c r="K16" i="15"/>
  <c r="J50" i="15"/>
  <c r="L49" i="15" s="1"/>
  <c r="G20" i="15"/>
  <c r="K19" i="15"/>
  <c r="G59" i="15"/>
  <c r="K58" i="15"/>
  <c r="G44" i="15"/>
  <c r="K43" i="15"/>
  <c r="G41" i="15"/>
  <c r="K40" i="15"/>
  <c r="G62" i="15"/>
  <c r="K61" i="15"/>
  <c r="G53" i="15"/>
  <c r="K52" i="15"/>
  <c r="G32" i="15"/>
  <c r="K31" i="15"/>
  <c r="G50" i="15"/>
  <c r="K49" i="15"/>
  <c r="G14" i="15"/>
  <c r="K13" i="15"/>
  <c r="G24" i="16"/>
  <c r="K23" i="16"/>
  <c r="G57" i="16"/>
  <c r="K56" i="16"/>
  <c r="G12" i="16"/>
  <c r="K11" i="16"/>
  <c r="G27" i="16"/>
  <c r="K26" i="16"/>
  <c r="G21" i="16"/>
  <c r="K20" i="16"/>
  <c r="G63" i="16"/>
  <c r="K62" i="16"/>
  <c r="G66" i="16"/>
  <c r="K65" i="16"/>
  <c r="J48" i="16"/>
  <c r="G42" i="16"/>
  <c r="K41" i="16"/>
  <c r="J45" i="16"/>
  <c r="L44" i="16" s="1"/>
  <c r="G15" i="16"/>
  <c r="K14" i="16"/>
  <c r="G48" i="16"/>
  <c r="K47" i="16"/>
  <c r="G39" i="16"/>
  <c r="K38" i="16"/>
  <c r="G45" i="16"/>
  <c r="K44" i="16"/>
  <c r="G36" i="16"/>
  <c r="K35" i="16"/>
  <c r="G51" i="16"/>
  <c r="K50" i="16"/>
  <c r="G18" i="16"/>
  <c r="K17" i="16"/>
  <c r="G33" i="16"/>
  <c r="K32" i="16"/>
  <c r="G60" i="16"/>
  <c r="K59" i="16"/>
  <c r="R4" i="17"/>
  <c r="G19" i="14"/>
  <c r="P19" i="14"/>
  <c r="D28" i="14"/>
  <c r="O28" i="14" s="1"/>
  <c r="F28" i="14"/>
  <c r="E16" i="14"/>
  <c r="F16" i="14"/>
  <c r="G31" i="14"/>
  <c r="P31" i="14"/>
  <c r="C10" i="14"/>
  <c r="F10" i="14"/>
  <c r="G22" i="14"/>
  <c r="P22" i="14"/>
  <c r="D13" i="14"/>
  <c r="O13" i="14" s="1"/>
  <c r="F13" i="14"/>
  <c r="J39" i="16"/>
  <c r="L38" i="16" s="1"/>
  <c r="J42" i="16"/>
  <c r="L41" i="16" s="1"/>
  <c r="J21" i="16"/>
  <c r="L20" i="16" s="1"/>
  <c r="J63" i="16"/>
  <c r="L62" i="16" s="1"/>
  <c r="J66" i="16"/>
  <c r="L65" i="16" s="1"/>
  <c r="J15" i="16"/>
  <c r="L14" i="16" s="1"/>
  <c r="J36" i="16"/>
  <c r="L35" i="16" s="1"/>
  <c r="J33" i="16"/>
  <c r="L32" i="16" s="1"/>
  <c r="J24" i="16"/>
  <c r="L23" i="16" s="1"/>
  <c r="J27" i="16"/>
  <c r="L26" i="16" s="1"/>
  <c r="J60" i="16"/>
  <c r="L47" i="16"/>
  <c r="Q47" i="16"/>
  <c r="Q35" i="16"/>
  <c r="Q41" i="16"/>
  <c r="L8" i="16"/>
  <c r="Q8" i="16"/>
  <c r="Q17" i="16"/>
  <c r="Q50" i="16"/>
  <c r="Q26" i="16"/>
  <c r="Q44" i="16"/>
  <c r="Q62" i="16"/>
  <c r="Q14" i="16"/>
  <c r="Q38" i="16"/>
  <c r="L11" i="16"/>
  <c r="Q11" i="16"/>
  <c r="Q20" i="16"/>
  <c r="L56" i="16"/>
  <c r="Q56" i="16"/>
  <c r="Q23" i="16"/>
  <c r="Q65" i="16"/>
  <c r="Q32" i="16"/>
  <c r="M1" i="16"/>
  <c r="A7" i="7" s="1"/>
  <c r="L59" i="16"/>
  <c r="Q59" i="16"/>
  <c r="J65" i="15"/>
  <c r="J62" i="15"/>
  <c r="L61" i="15" s="1"/>
  <c r="J44" i="15"/>
  <c r="L43" i="15" s="1"/>
  <c r="J35" i="15"/>
  <c r="L34" i="15" s="1"/>
  <c r="J17" i="15"/>
  <c r="H5" i="7"/>
  <c r="B6" i="7" s="1"/>
  <c r="G5" i="7"/>
  <c r="J20" i="15"/>
  <c r="L19" i="15" s="1"/>
  <c r="J53" i="15"/>
  <c r="L52" i="15" s="1"/>
  <c r="J32" i="15"/>
  <c r="L31" i="15" s="1"/>
  <c r="J56" i="15"/>
  <c r="L55" i="15" s="1"/>
  <c r="J29" i="15"/>
  <c r="L28" i="15" s="1"/>
  <c r="J47" i="15"/>
  <c r="L46" i="15" s="1"/>
  <c r="J14" i="15"/>
  <c r="L13" i="15" s="1"/>
  <c r="Q61" i="15"/>
  <c r="Q49" i="15"/>
  <c r="Q52" i="15"/>
  <c r="L58" i="15"/>
  <c r="Q58" i="15"/>
  <c r="Q55" i="15"/>
  <c r="Q19" i="15"/>
  <c r="Q31" i="15"/>
  <c r="Q28" i="15"/>
  <c r="Q43" i="15"/>
  <c r="L64" i="15"/>
  <c r="Q64" i="15"/>
  <c r="Q40" i="15"/>
  <c r="Q16" i="15"/>
  <c r="L16" i="15"/>
  <c r="Q34" i="15"/>
  <c r="Q46" i="15"/>
  <c r="Q13" i="15"/>
  <c r="B16" i="14"/>
  <c r="N16" i="14" s="1"/>
  <c r="C28" i="14"/>
  <c r="D16" i="14"/>
  <c r="D15" i="14" s="1"/>
  <c r="B13" i="14"/>
  <c r="B12" i="14" s="1"/>
  <c r="C34" i="14"/>
  <c r="C16" i="14"/>
  <c r="E43" i="14"/>
  <c r="B43" i="14"/>
  <c r="J43" i="14" s="1"/>
  <c r="D44" i="14" s="1"/>
  <c r="D31" i="14"/>
  <c r="C31" i="14"/>
  <c r="E31" i="14"/>
  <c r="B31" i="14"/>
  <c r="B28" i="14"/>
  <c r="E28" i="14"/>
  <c r="D19" i="14"/>
  <c r="B19" i="14"/>
  <c r="E19" i="14"/>
  <c r="C19" i="14"/>
  <c r="E49" i="14"/>
  <c r="D49" i="14"/>
  <c r="C49" i="14"/>
  <c r="B49" i="14"/>
  <c r="O34" i="14"/>
  <c r="D33" i="14"/>
  <c r="E13" i="14"/>
  <c r="B34" i="14"/>
  <c r="O55" i="14"/>
  <c r="D54" i="14"/>
  <c r="J25" i="14"/>
  <c r="C26" i="14" s="1"/>
  <c r="O25" i="14"/>
  <c r="D24" i="14"/>
  <c r="E34" i="14"/>
  <c r="C43" i="14"/>
  <c r="E40" i="14"/>
  <c r="C40" i="14"/>
  <c r="B40" i="14"/>
  <c r="E64" i="14"/>
  <c r="C64" i="14"/>
  <c r="B64" i="14"/>
  <c r="D64" i="14"/>
  <c r="E61" i="14"/>
  <c r="D61" i="14"/>
  <c r="C61" i="14"/>
  <c r="B61" i="14"/>
  <c r="C7" i="14"/>
  <c r="N25" i="14"/>
  <c r="B24" i="14"/>
  <c r="N13" i="14"/>
  <c r="O40" i="14"/>
  <c r="D39" i="14"/>
  <c r="D10" i="14"/>
  <c r="E10" i="14"/>
  <c r="B10" i="14"/>
  <c r="E52" i="14"/>
  <c r="D52" i="14"/>
  <c r="C52" i="14"/>
  <c r="B52" i="14"/>
  <c r="O43" i="14"/>
  <c r="D42" i="14"/>
  <c r="C13" i="14"/>
  <c r="O37" i="14"/>
  <c r="D36" i="14"/>
  <c r="B22" i="14"/>
  <c r="E22" i="14"/>
  <c r="D22" i="14"/>
  <c r="C22" i="14"/>
  <c r="E37" i="14"/>
  <c r="C37" i="14"/>
  <c r="B37" i="14"/>
  <c r="J37" i="14" s="1"/>
  <c r="D38" i="14" s="1"/>
  <c r="E46" i="14"/>
  <c r="B46" i="14"/>
  <c r="D46" i="14"/>
  <c r="C46" i="14"/>
  <c r="E55" i="14"/>
  <c r="B55" i="14"/>
  <c r="J55" i="14" s="1"/>
  <c r="E58" i="14"/>
  <c r="D58" i="14"/>
  <c r="C58" i="14"/>
  <c r="B58" i="14"/>
  <c r="K4" i="17" l="1"/>
  <c r="F5" i="17" s="1"/>
  <c r="E6" i="7"/>
  <c r="I1" i="13"/>
  <c r="F9" i="7"/>
  <c r="G5" i="17"/>
  <c r="I5" i="17"/>
  <c r="H5" i="17"/>
  <c r="O16" i="14"/>
  <c r="D12" i="14"/>
  <c r="P7" i="14"/>
  <c r="B15" i="14"/>
  <c r="D27" i="14"/>
  <c r="F4" i="17"/>
  <c r="G4" i="17"/>
  <c r="I3" i="17"/>
  <c r="G10" i="7"/>
  <c r="J16" i="14"/>
  <c r="A17" i="14" s="1"/>
  <c r="B5" i="17"/>
  <c r="J13" i="14"/>
  <c r="F14" i="14" s="1"/>
  <c r="G14" i="14" s="1"/>
  <c r="H7" i="7"/>
  <c r="B8" i="7" s="1"/>
  <c r="L1" i="13"/>
  <c r="E8" i="7"/>
  <c r="G7" i="7"/>
  <c r="F8" i="7"/>
  <c r="F7" i="7"/>
  <c r="G8" i="7"/>
  <c r="G10" i="14"/>
  <c r="P10" i="14"/>
  <c r="G13" i="14"/>
  <c r="P13" i="14"/>
  <c r="G28" i="14"/>
  <c r="P28" i="14"/>
  <c r="G16" i="14"/>
  <c r="P16" i="14"/>
  <c r="K4" i="16"/>
  <c r="L4" i="16"/>
  <c r="Q4" i="16"/>
  <c r="K4" i="15"/>
  <c r="Q4" i="15"/>
  <c r="F26" i="14"/>
  <c r="K25" i="14" s="1"/>
  <c r="L4" i="15"/>
  <c r="B17" i="14"/>
  <c r="Q16" i="14" s="1"/>
  <c r="D26" i="14"/>
  <c r="E26" i="14"/>
  <c r="B26" i="14"/>
  <c r="Q25" i="14" s="1"/>
  <c r="D56" i="14"/>
  <c r="C56" i="14"/>
  <c r="F38" i="14"/>
  <c r="K37" i="14" s="1"/>
  <c r="B44" i="14"/>
  <c r="A26" i="14"/>
  <c r="N55" i="14"/>
  <c r="B54" i="14"/>
  <c r="J64" i="14"/>
  <c r="N64" i="14"/>
  <c r="B63" i="14"/>
  <c r="J34" i="14"/>
  <c r="N34" i="14"/>
  <c r="B33" i="14"/>
  <c r="J49" i="14"/>
  <c r="N49" i="14"/>
  <c r="B48" i="14"/>
  <c r="N28" i="14"/>
  <c r="B27" i="14"/>
  <c r="O31" i="14"/>
  <c r="D30" i="14"/>
  <c r="O46" i="14"/>
  <c r="D45" i="14"/>
  <c r="O64" i="14"/>
  <c r="D63" i="14"/>
  <c r="F44" i="14"/>
  <c r="K43" i="14" s="1"/>
  <c r="J58" i="14"/>
  <c r="N58" i="14"/>
  <c r="B57" i="14"/>
  <c r="J22" i="14"/>
  <c r="N22" i="14"/>
  <c r="B21" i="14"/>
  <c r="A38" i="14"/>
  <c r="B38" i="14"/>
  <c r="Q37" i="14" s="1"/>
  <c r="A44" i="14"/>
  <c r="C44" i="14"/>
  <c r="B56" i="14"/>
  <c r="E56" i="14"/>
  <c r="O52" i="14"/>
  <c r="D51" i="14"/>
  <c r="O10" i="14"/>
  <c r="D9" i="14"/>
  <c r="N7" i="14"/>
  <c r="B6" i="14"/>
  <c r="J7" i="14"/>
  <c r="O61" i="14"/>
  <c r="D60" i="14"/>
  <c r="N19" i="14"/>
  <c r="B18" i="14"/>
  <c r="J19" i="14"/>
  <c r="N31" i="14"/>
  <c r="B30" i="14"/>
  <c r="J31" i="14"/>
  <c r="N43" i="14"/>
  <c r="B42" i="14"/>
  <c r="Q43" i="14"/>
  <c r="J52" i="14"/>
  <c r="N52" i="14"/>
  <c r="B51" i="14"/>
  <c r="N10" i="14"/>
  <c r="B9" i="14"/>
  <c r="J10" i="14"/>
  <c r="J61" i="14"/>
  <c r="N61" i="14"/>
  <c r="B60" i="14"/>
  <c r="N40" i="14"/>
  <c r="B39" i="14"/>
  <c r="C38" i="14"/>
  <c r="A56" i="14"/>
  <c r="J46" i="14"/>
  <c r="N46" i="14"/>
  <c r="B45" i="14"/>
  <c r="E38" i="14"/>
  <c r="E44" i="14"/>
  <c r="F56" i="14"/>
  <c r="K55" i="14" s="1"/>
  <c r="O58" i="14"/>
  <c r="D57" i="14"/>
  <c r="N37" i="14"/>
  <c r="B36" i="14"/>
  <c r="O22" i="14"/>
  <c r="D21" i="14"/>
  <c r="J40" i="14"/>
  <c r="O7" i="14"/>
  <c r="D6" i="14"/>
  <c r="O49" i="14"/>
  <c r="D48" i="14"/>
  <c r="J28" i="14"/>
  <c r="O19" i="14"/>
  <c r="D18" i="14"/>
  <c r="I4" i="15" l="1"/>
  <c r="B5" i="15"/>
  <c r="F5" i="7"/>
  <c r="F5" i="15"/>
  <c r="H5" i="15"/>
  <c r="I5" i="15"/>
  <c r="G5" i="15"/>
  <c r="I5" i="16"/>
  <c r="H5" i="16"/>
  <c r="G5" i="16"/>
  <c r="F5" i="16"/>
  <c r="D5" i="16"/>
  <c r="I4" i="16"/>
  <c r="I3" i="16"/>
  <c r="F4" i="16"/>
  <c r="G4" i="16"/>
  <c r="C14" i="14"/>
  <c r="D14" i="14"/>
  <c r="J14" i="14" s="1"/>
  <c r="A14" i="14"/>
  <c r="E14" i="14"/>
  <c r="B14" i="14"/>
  <c r="Q13" i="14" s="1"/>
  <c r="C17" i="14"/>
  <c r="E17" i="14"/>
  <c r="F17" i="14"/>
  <c r="G17" i="14" s="1"/>
  <c r="K13" i="14"/>
  <c r="N4" i="14"/>
  <c r="D17" i="14"/>
  <c r="I3" i="15"/>
  <c r="G4" i="15"/>
  <c r="F4" i="15"/>
  <c r="D5" i="15"/>
  <c r="G6" i="7"/>
  <c r="F6" i="7"/>
  <c r="P4" i="14"/>
  <c r="G26" i="14"/>
  <c r="G38" i="14"/>
  <c r="B5" i="16"/>
  <c r="G56" i="14"/>
  <c r="G44" i="14"/>
  <c r="J26" i="14"/>
  <c r="J38" i="14"/>
  <c r="L37" i="14" s="1"/>
  <c r="D32" i="14"/>
  <c r="E32" i="14"/>
  <c r="B32" i="14"/>
  <c r="C32" i="14"/>
  <c r="A32" i="14"/>
  <c r="F32" i="14"/>
  <c r="K31" i="14" s="1"/>
  <c r="E8" i="14"/>
  <c r="A8" i="14"/>
  <c r="F8" i="14"/>
  <c r="B8" i="14"/>
  <c r="D8" i="14"/>
  <c r="C8" i="14"/>
  <c r="J56" i="14"/>
  <c r="L55" i="14" s="1"/>
  <c r="Q55" i="14"/>
  <c r="C65" i="14"/>
  <c r="A65" i="14"/>
  <c r="D65" i="14"/>
  <c r="F65" i="14"/>
  <c r="K64" i="14" s="1"/>
  <c r="B65" i="14"/>
  <c r="E65" i="14"/>
  <c r="C53" i="14"/>
  <c r="A53" i="14"/>
  <c r="B53" i="14"/>
  <c r="E53" i="14"/>
  <c r="F53" i="14"/>
  <c r="K52" i="14" s="1"/>
  <c r="D53" i="14"/>
  <c r="F23" i="14"/>
  <c r="K22" i="14" s="1"/>
  <c r="D23" i="14"/>
  <c r="E23" i="14"/>
  <c r="C23" i="14"/>
  <c r="A23" i="14"/>
  <c r="B23" i="14"/>
  <c r="A29" i="14"/>
  <c r="F29" i="14"/>
  <c r="K28" i="14" s="1"/>
  <c r="E29" i="14"/>
  <c r="C29" i="14"/>
  <c r="D29" i="14"/>
  <c r="B29" i="14"/>
  <c r="O4" i="14"/>
  <c r="B62" i="14"/>
  <c r="A62" i="14"/>
  <c r="F62" i="14"/>
  <c r="K61" i="14" s="1"/>
  <c r="D62" i="14"/>
  <c r="E62" i="14"/>
  <c r="C62" i="14"/>
  <c r="J44" i="14"/>
  <c r="L43" i="14" s="1"/>
  <c r="B35" i="14"/>
  <c r="A35" i="14"/>
  <c r="E35" i="14"/>
  <c r="C35" i="14"/>
  <c r="F35" i="14"/>
  <c r="K34" i="14" s="1"/>
  <c r="D35" i="14"/>
  <c r="D20" i="14"/>
  <c r="B20" i="14"/>
  <c r="F20" i="14"/>
  <c r="K19" i="14" s="1"/>
  <c r="C20" i="14"/>
  <c r="A20" i="14"/>
  <c r="E20" i="14"/>
  <c r="E41" i="14"/>
  <c r="D41" i="14"/>
  <c r="A41" i="14"/>
  <c r="C41" i="14"/>
  <c r="B41" i="14"/>
  <c r="F41" i="14"/>
  <c r="K40" i="14" s="1"/>
  <c r="C47" i="14"/>
  <c r="A47" i="14"/>
  <c r="B47" i="14"/>
  <c r="D47" i="14"/>
  <c r="F47" i="14"/>
  <c r="K46" i="14" s="1"/>
  <c r="E47" i="14"/>
  <c r="D11" i="14"/>
  <c r="E11" i="14"/>
  <c r="A11" i="14"/>
  <c r="C11" i="14"/>
  <c r="B11" i="14"/>
  <c r="F11" i="14"/>
  <c r="K10" i="14" s="1"/>
  <c r="C59" i="14"/>
  <c r="A59" i="14"/>
  <c r="E59" i="14"/>
  <c r="F59" i="14"/>
  <c r="K58" i="14" s="1"/>
  <c r="B59" i="14"/>
  <c r="D59" i="14"/>
  <c r="B50" i="14"/>
  <c r="C50" i="14"/>
  <c r="A50" i="14"/>
  <c r="D50" i="14"/>
  <c r="E50" i="14"/>
  <c r="F50" i="14"/>
  <c r="K49" i="14" s="1"/>
  <c r="J17" i="14" l="1"/>
  <c r="K16" i="14"/>
  <c r="K7" i="14"/>
  <c r="G20" i="14"/>
  <c r="G35" i="14"/>
  <c r="G23" i="14"/>
  <c r="G11" i="14"/>
  <c r="G62" i="14"/>
  <c r="G29" i="14"/>
  <c r="G32" i="14"/>
  <c r="G41" i="14"/>
  <c r="G65" i="14"/>
  <c r="G50" i="14"/>
  <c r="G59" i="14"/>
  <c r="G47" i="14"/>
  <c r="G53" i="14"/>
  <c r="L25" i="14"/>
  <c r="L16" i="14"/>
  <c r="L13" i="14"/>
  <c r="M1" i="14"/>
  <c r="J29" i="14"/>
  <c r="L28" i="14" s="1"/>
  <c r="Q28" i="14"/>
  <c r="Q7" i="14"/>
  <c r="J8" i="14"/>
  <c r="L7" i="14" s="1"/>
  <c r="Q40" i="14"/>
  <c r="J41" i="14"/>
  <c r="L40" i="14" s="1"/>
  <c r="Q31" i="14"/>
  <c r="J32" i="14"/>
  <c r="L31" i="14" s="1"/>
  <c r="G8" i="14"/>
  <c r="J11" i="14"/>
  <c r="L10" i="14" s="1"/>
  <c r="Q10" i="14"/>
  <c r="J47" i="14"/>
  <c r="L46" i="14" s="1"/>
  <c r="Q46" i="14"/>
  <c r="J35" i="14"/>
  <c r="L34" i="14" s="1"/>
  <c r="Q34" i="14"/>
  <c r="J53" i="14"/>
  <c r="L52" i="14" s="1"/>
  <c r="Q52" i="14"/>
  <c r="J65" i="14"/>
  <c r="L64" i="14" s="1"/>
  <c r="Q64" i="14"/>
  <c r="J59" i="14"/>
  <c r="L58" i="14" s="1"/>
  <c r="Q58" i="14"/>
  <c r="J20" i="14"/>
  <c r="L19" i="14" s="1"/>
  <c r="Q19" i="14"/>
  <c r="J50" i="14"/>
  <c r="L49" i="14" s="1"/>
  <c r="Q49" i="14"/>
  <c r="J62" i="14"/>
  <c r="L61" i="14" s="1"/>
  <c r="Q61" i="14"/>
  <c r="Q22" i="14"/>
  <c r="J23" i="14"/>
  <c r="L22" i="14" s="1"/>
  <c r="G1" i="13" l="1"/>
  <c r="E4" i="7"/>
  <c r="G3" i="7"/>
  <c r="A3" i="7"/>
  <c r="H3" i="7"/>
  <c r="B4" i="7" s="1"/>
  <c r="K4" i="14"/>
  <c r="F5" i="14" s="1"/>
  <c r="L4" i="14"/>
  <c r="F4" i="7" s="1"/>
  <c r="Q4" i="14"/>
  <c r="I4" i="14" l="1"/>
  <c r="B5" i="14"/>
  <c r="F3" i="7"/>
  <c r="H5" i="14"/>
  <c r="G5" i="14"/>
  <c r="I5" i="14"/>
  <c r="G4" i="7"/>
  <c r="G4" i="14"/>
  <c r="F4" i="14"/>
  <c r="I3" i="14"/>
  <c r="D5" i="14"/>
  <c r="L2" i="7"/>
  <c r="K2" i="7" s="1"/>
  <c r="J3" i="7" l="1"/>
  <c r="J4" i="7"/>
  <c r="J8" i="7"/>
  <c r="J6" i="7"/>
  <c r="J7" i="7"/>
  <c r="J5" i="7"/>
  <c r="J9" i="7"/>
</calcChain>
</file>

<file path=xl/sharedStrings.xml><?xml version="1.0" encoding="utf-8"?>
<sst xmlns="http://schemas.openxmlformats.org/spreadsheetml/2006/main" count="143" uniqueCount="78">
  <si>
    <t>and</t>
  </si>
  <si>
    <t>Tips:</t>
  </si>
  <si>
    <t>Predict the answer first, if you can. This will help your estimating skills AND your knowledge of number facts!</t>
  </si>
  <si>
    <t xml:space="preserve">Calendar </t>
  </si>
  <si>
    <t>Summary:</t>
  </si>
  <si>
    <t>+</t>
  </si>
  <si>
    <t>Go to the</t>
  </si>
  <si>
    <t>Summary</t>
  </si>
  <si>
    <t>-</t>
  </si>
  <si>
    <t>x</t>
  </si>
  <si>
    <t>÷</t>
  </si>
  <si>
    <t>mixed</t>
  </si>
  <si>
    <t>Topics:</t>
  </si>
  <si>
    <t>&lt;- Intro</t>
  </si>
  <si>
    <t xml:space="preserve">Use the </t>
  </si>
  <si>
    <t>Collect your:</t>
  </si>
  <si>
    <t>Summary -&gt;</t>
  </si>
  <si>
    <t>Copy one or more e-stickers to your files, or paste onto your</t>
  </si>
  <si>
    <t xml:space="preserve"> or work page. There's a different set every day,</t>
  </si>
  <si>
    <t>so lots to collect. Resize them to fit your needs!</t>
  </si>
  <si>
    <t>Zooming Numberlines</t>
  </si>
  <si>
    <t xml:space="preserve">for </t>
  </si>
  <si>
    <t xml:space="preserve"> questions.</t>
  </si>
  <si>
    <t>random numbers to copy:</t>
  </si>
  <si>
    <t>I want to add numbers between:</t>
  </si>
  <si>
    <t>If you've done enough on one topic, just change the number of questions and change topics!</t>
  </si>
  <si>
    <t>If you want to practice more than 20 questions on one of the topics, start a new workbook.</t>
  </si>
  <si>
    <t>correct</t>
  </si>
  <si>
    <t>corrected</t>
  </si>
  <si>
    <t>1st#</t>
  </si>
  <si>
    <t>2nd#</t>
  </si>
  <si>
    <t>retry</t>
  </si>
  <si>
    <t>Middle number:</t>
  </si>
  <si>
    <t>ans'd</t>
  </si>
  <si>
    <t xml:space="preserve">Watch the </t>
  </si>
  <si>
    <t>Videos</t>
  </si>
  <si>
    <t>started:</t>
  </si>
  <si>
    <t>I want to subtract numbers between:</t>
  </si>
  <si>
    <t>Watch for the glasses (o^o) tips, if you're nearly right!</t>
  </si>
  <si>
    <t>min</t>
  </si>
  <si>
    <t>max</t>
  </si>
  <si>
    <t>I want to multiply numbers between:</t>
  </si>
  <si>
    <t>chosen:</t>
  </si>
  <si>
    <t>* Tip: to practise one table, only enter one number above. Enter two close numbers (eg 4 and 7), to practise up to 5 tables at once.</t>
  </si>
  <si>
    <t>I want to divide by numbers between:</t>
  </si>
  <si>
    <t>random number to copy:</t>
  </si>
  <si>
    <t>curr num</t>
  </si>
  <si>
    <t>curr denom</t>
  </si>
  <si>
    <t>min n</t>
  </si>
  <si>
    <t>max n</t>
  </si>
  <si>
    <t>min d</t>
  </si>
  <si>
    <t>max d</t>
  </si>
  <si>
    <t>sign</t>
  </si>
  <si>
    <t>nonZ:</t>
  </si>
  <si>
    <t>* Tip: to practise one table, only enter one number above.</t>
  </si>
  <si>
    <t>Q no</t>
  </si>
  <si>
    <t>proportion</t>
  </si>
  <si>
    <t>IMPORTANT:  Press 'file', 'save as', and change "template" to your name and today's date before you start a new session!</t>
  </si>
  <si>
    <t>Choose a topic below to practise. Press 'tab' to move through the boxes. Use the Tools links to help you count if you get stuck.
Or you could just use your own built-in calculator ... your fingers!
If you get the same question more than once, don't worry - that just helps you learn some number facts off by heart!</t>
  </si>
  <si>
    <t>enter name here</t>
  </si>
  <si>
    <t>enter date</t>
  </si>
  <si>
    <t>Show Tools?</t>
  </si>
  <si>
    <t>I want to work with numbers between:</t>
  </si>
  <si>
    <t>Q type</t>
  </si>
  <si>
    <t>difference</t>
  </si>
  <si>
    <t>sign:</t>
  </si>
  <si>
    <t>min pos:</t>
  </si>
  <si>
    <t>max pos:</t>
  </si>
  <si>
    <t>signs:</t>
  </si>
  <si>
    <t>curr 1st</t>
  </si>
  <si>
    <t>curr 2nd</t>
  </si>
  <si>
    <t>diff pos</t>
  </si>
  <si>
    <t>diff tot</t>
  </si>
  <si>
    <t>on the website, for tips on using the Tools!</t>
  </si>
  <si>
    <t>page, for your results and a reward.</t>
  </si>
  <si>
    <t>links, to choose new topics or check instructions.</t>
  </si>
  <si>
    <t>Click on the line next to any number, then use cursor arrows to count up or down.</t>
  </si>
  <si>
    <t>Fill cells with colour, to keep track (but uncolour them later, ready for next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</si>
</sst>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
    <numFmt numFmtId="165" formatCode="dd\ mmmm\ yyyy"/>
    <numFmt numFmtId="166" formatCode="dd\ mmm\ yyyy"/>
  </numFmts>
  <fonts count="31" x14ac:knownFonts="1">
    <font>
      <sz val="11"/>
      <color theme="1"/>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b/>
      <sz val="16"/>
      <color theme="10"/>
      <name val="Calibri"/>
      <family val="2"/>
      <scheme val="minor"/>
    </font>
    <font>
      <sz val="8"/>
      <color theme="0"/>
      <name val="Calibri"/>
      <family val="2"/>
      <scheme val="minor"/>
    </font>
    <font>
      <sz val="11"/>
      <color theme="1"/>
      <name val="Calibri"/>
      <family val="2"/>
      <scheme val="minor"/>
    </font>
    <font>
      <b/>
      <i/>
      <sz val="14"/>
      <color rgb="FF7030A0"/>
      <name val="Calibri"/>
      <family val="2"/>
      <scheme val="minor"/>
    </font>
    <font>
      <sz val="14"/>
      <color theme="1"/>
      <name val="Calibri"/>
      <family val="2"/>
      <scheme val="minor"/>
    </font>
    <font>
      <b/>
      <sz val="16"/>
      <color theme="10"/>
      <name val="Calibri"/>
      <family val="2"/>
      <scheme val="minor"/>
    </font>
    <font>
      <b/>
      <sz val="11"/>
      <color theme="1"/>
      <name val="Calibri"/>
      <family val="2"/>
      <scheme val="minor"/>
    </font>
    <font>
      <b/>
      <sz val="14"/>
      <color rgb="FF00B050"/>
      <name val="Calibri"/>
      <family val="2"/>
      <scheme val="minor"/>
    </font>
    <font>
      <b/>
      <sz val="11"/>
      <color rgb="FF00B050"/>
      <name val="Calibri"/>
      <family val="2"/>
      <scheme val="minor"/>
    </font>
    <font>
      <b/>
      <sz val="11"/>
      <color rgb="FF7030A0"/>
      <name val="Calibri"/>
      <family val="2"/>
      <scheme val="minor"/>
    </font>
    <font>
      <b/>
      <i/>
      <sz val="9"/>
      <color rgb="FF7030A0"/>
      <name val="Bradley Hand ITC"/>
      <family val="4"/>
    </font>
    <font>
      <b/>
      <sz val="11"/>
      <color theme="10"/>
      <name val="Calibri"/>
      <family val="2"/>
      <scheme val="minor"/>
    </font>
    <font>
      <b/>
      <sz val="11"/>
      <color rgb="FFC00000"/>
      <name val="Calibri"/>
      <family val="2"/>
      <scheme val="minor"/>
    </font>
    <font>
      <i/>
      <sz val="11"/>
      <color rgb="FF7030A0"/>
      <name val="Calibri"/>
      <family val="2"/>
      <scheme val="minor"/>
    </font>
    <font>
      <sz val="11"/>
      <name val="Calibri"/>
      <family val="2"/>
      <scheme val="minor"/>
    </font>
    <font>
      <b/>
      <sz val="12"/>
      <color theme="1"/>
      <name val="Bradley Hand ITC"/>
      <family val="4"/>
    </font>
    <font>
      <sz val="11"/>
      <color theme="10"/>
      <name val="Calibri"/>
      <family val="2"/>
      <scheme val="minor"/>
    </font>
    <font>
      <b/>
      <i/>
      <sz val="11"/>
      <color rgb="FF7030A0"/>
      <name val="Calibri"/>
      <family val="2"/>
      <scheme val="minor"/>
    </font>
    <font>
      <b/>
      <sz val="12"/>
      <color theme="10"/>
      <name val="Calibri"/>
      <family val="2"/>
      <scheme val="minor"/>
    </font>
    <font>
      <b/>
      <sz val="12"/>
      <color theme="1"/>
      <name val="Calibri"/>
      <family val="2"/>
      <scheme val="minor"/>
    </font>
    <font>
      <b/>
      <sz val="12"/>
      <name val="Calibri"/>
      <family val="2"/>
      <scheme val="minor"/>
    </font>
    <font>
      <b/>
      <sz val="12"/>
      <name val="Bradley Hand ITC"/>
      <family val="4"/>
    </font>
    <font>
      <b/>
      <sz val="14"/>
      <name val="Calibri"/>
      <family val="2"/>
      <scheme val="minor"/>
    </font>
    <font>
      <b/>
      <sz val="10"/>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24">
    <border>
      <left/>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0070C0"/>
      </left>
      <right style="medium">
        <color rgb="FF0070C0"/>
      </right>
      <top style="medium">
        <color rgb="FF0070C0"/>
      </top>
      <bottom style="medium">
        <color rgb="FF0070C0"/>
      </bottom>
      <diagonal/>
    </border>
    <border>
      <left style="medium">
        <color rgb="FF0070C0"/>
      </left>
      <right/>
      <top/>
      <bottom/>
      <diagonal/>
    </border>
    <border>
      <left style="medium">
        <color rgb="FF7030A0"/>
      </left>
      <right style="medium">
        <color rgb="FF7030A0"/>
      </right>
      <top style="medium">
        <color rgb="FF0070C0"/>
      </top>
      <bottom style="medium">
        <color rgb="FF7030A0"/>
      </bottom>
      <diagonal/>
    </border>
    <border>
      <left style="mediumDashDotDot">
        <color rgb="FF7030A0"/>
      </left>
      <right style="mediumDashDotDot">
        <color rgb="FF7030A0"/>
      </right>
      <top style="medium">
        <color rgb="FF0070C0"/>
      </top>
      <bottom style="mediumDashDotDot">
        <color rgb="FF7030A0"/>
      </bottom>
      <diagonal/>
    </border>
    <border>
      <left style="thick">
        <color rgb="FF00B050"/>
      </left>
      <right style="thick">
        <color rgb="FF00B050"/>
      </right>
      <top style="thick">
        <color rgb="FF00B050"/>
      </top>
      <bottom style="thick">
        <color rgb="FF00B050"/>
      </bottom>
      <diagonal/>
    </border>
    <border>
      <left/>
      <right style="thin">
        <color rgb="FF00B05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thick">
        <color rgb="FF7030A0"/>
      </top>
      <bottom style="thick">
        <color rgb="FF7030A0"/>
      </bottom>
      <diagonal/>
    </border>
    <border>
      <left style="medium">
        <color rgb="FF00B050"/>
      </left>
      <right/>
      <top/>
      <bottom style="medium">
        <color rgb="FF00B050"/>
      </bottom>
      <diagonal/>
    </border>
    <border>
      <left/>
      <right style="medium">
        <color rgb="FF00B050"/>
      </right>
      <top/>
      <bottom style="medium">
        <color rgb="FF00B050"/>
      </bottom>
      <diagonal/>
    </border>
    <border>
      <left/>
      <right/>
      <top style="medium">
        <color rgb="FF00B050"/>
      </top>
      <bottom style="medium">
        <color rgb="FF00B050"/>
      </bottom>
      <diagonal/>
    </border>
    <border>
      <left style="slantDashDot">
        <color rgb="FF0070C0"/>
      </left>
      <right/>
      <top style="slantDashDot">
        <color rgb="FF0070C0"/>
      </top>
      <bottom style="slantDashDot">
        <color rgb="FF0070C0"/>
      </bottom>
      <diagonal/>
    </border>
    <border>
      <left/>
      <right style="slantDashDot">
        <color rgb="FF0070C0"/>
      </right>
      <top style="slantDashDot">
        <color rgb="FF0070C0"/>
      </top>
      <bottom style="slantDashDot">
        <color rgb="FF0070C0"/>
      </bottom>
      <diagonal/>
    </border>
    <border>
      <left style="medium">
        <color rgb="FF7030A0"/>
      </left>
      <right/>
      <top/>
      <bottom/>
      <diagonal/>
    </border>
    <border>
      <left/>
      <right style="medium">
        <color rgb="FF00B050"/>
      </right>
      <top/>
      <bottom/>
      <diagonal/>
    </border>
    <border>
      <left style="medium">
        <color auto="1"/>
      </left>
      <right/>
      <top/>
      <bottom/>
      <diagonal/>
    </border>
    <border>
      <left style="medium">
        <color auto="1"/>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137">
    <xf numFmtId="0" fontId="0" fillId="0" borderId="0" xfId="0"/>
    <xf numFmtId="0" fontId="0" fillId="2" borderId="0" xfId="0" applyFill="1"/>
    <xf numFmtId="0" fontId="3" fillId="2" borderId="0" xfId="0" applyFont="1" applyFill="1"/>
    <xf numFmtId="0" fontId="1" fillId="0" borderId="0" xfId="0" applyFont="1" applyFill="1"/>
    <xf numFmtId="0" fontId="0" fillId="0" borderId="0" xfId="0" applyFill="1"/>
    <xf numFmtId="0" fontId="0" fillId="0" borderId="0" xfId="0" applyFill="1" applyAlignment="1">
      <alignment horizontal="left"/>
    </xf>
    <xf numFmtId="0" fontId="5" fillId="0" borderId="0" xfId="0" applyFont="1" applyFill="1"/>
    <xf numFmtId="0" fontId="1" fillId="0" borderId="0" xfId="0" applyFont="1"/>
    <xf numFmtId="0" fontId="8" fillId="0" borderId="0" xfId="0" applyFont="1" applyFill="1" applyAlignment="1" applyProtection="1">
      <alignment vertical="top" wrapText="1"/>
    </xf>
    <xf numFmtId="0" fontId="4" fillId="2" borderId="0" xfId="0" applyFont="1" applyFill="1" applyAlignment="1">
      <alignment horizontal="left"/>
    </xf>
    <xf numFmtId="0" fontId="4" fillId="2" borderId="0" xfId="0" applyFont="1" applyFill="1" applyAlignment="1"/>
    <xf numFmtId="165" fontId="1" fillId="0" borderId="0" xfId="0" applyNumberFormat="1" applyFont="1" applyFill="1"/>
    <xf numFmtId="165" fontId="1" fillId="0" borderId="0" xfId="0" applyNumberFormat="1" applyFont="1" applyFill="1" applyAlignment="1">
      <alignment horizontal="left"/>
    </xf>
    <xf numFmtId="0" fontId="9" fillId="0" borderId="0" xfId="0" applyFont="1" applyFill="1" applyProtection="1"/>
    <xf numFmtId="0" fontId="10" fillId="0" borderId="0" xfId="0" applyFont="1" applyFill="1" applyAlignment="1" applyProtection="1">
      <alignment wrapText="1"/>
    </xf>
    <xf numFmtId="0" fontId="9" fillId="0" borderId="0" xfId="0" applyFont="1" applyProtection="1"/>
    <xf numFmtId="0" fontId="11" fillId="0" borderId="0" xfId="0" applyFont="1" applyFill="1" applyProtection="1"/>
    <xf numFmtId="0" fontId="11" fillId="0" borderId="0" xfId="0" applyFont="1" applyProtection="1"/>
    <xf numFmtId="0" fontId="11" fillId="0" borderId="0" xfId="0" applyFont="1" applyFill="1" applyAlignment="1" applyProtection="1"/>
    <xf numFmtId="0" fontId="11" fillId="0" borderId="0" xfId="0" applyFont="1" applyFill="1" applyAlignment="1" applyProtection="1">
      <alignment wrapText="1"/>
    </xf>
    <xf numFmtId="0" fontId="11" fillId="0" borderId="0" xfId="0" applyFont="1" applyFill="1" applyAlignment="1" applyProtection="1">
      <alignment horizontal="right"/>
    </xf>
    <xf numFmtId="0" fontId="12" fillId="0" borderId="0" xfId="1" applyFont="1" applyFill="1" applyAlignment="1" applyProtection="1">
      <alignment horizontal="center" vertical="center"/>
      <protection locked="0"/>
    </xf>
    <xf numFmtId="0" fontId="12" fillId="0" borderId="0" xfId="1" applyFont="1" applyFill="1" applyAlignment="1" applyProtection="1">
      <alignment horizontal="center" vertical="center"/>
    </xf>
    <xf numFmtId="0" fontId="9" fillId="0" borderId="0" xfId="0" applyFont="1" applyFill="1"/>
    <xf numFmtId="0" fontId="9" fillId="0" borderId="0" xfId="0" applyFont="1"/>
    <xf numFmtId="0" fontId="13" fillId="0" borderId="0" xfId="0" applyFont="1"/>
    <xf numFmtId="0" fontId="13" fillId="0" borderId="0" xfId="0" applyFont="1" applyAlignment="1">
      <alignment horizontal="right"/>
    </xf>
    <xf numFmtId="0" fontId="15" fillId="0" borderId="0" xfId="0" applyFont="1" applyAlignment="1">
      <alignment horizontal="center"/>
    </xf>
    <xf numFmtId="0" fontId="15" fillId="0" borderId="0" xfId="0" applyFont="1" applyAlignment="1">
      <alignment horizontal="right"/>
    </xf>
    <xf numFmtId="0" fontId="15" fillId="0" borderId="0" xfId="0" applyFont="1"/>
    <xf numFmtId="0" fontId="6" fillId="0" borderId="0" xfId="0" quotePrefix="1" applyFont="1" applyAlignment="1">
      <alignment horizontal="center"/>
    </xf>
    <xf numFmtId="0" fontId="16" fillId="0" borderId="0" xfId="0" applyFont="1" applyAlignment="1">
      <alignment horizontal="right"/>
    </xf>
    <xf numFmtId="0" fontId="6" fillId="0" borderId="0" xfId="0" applyFont="1" applyAlignment="1">
      <alignment horizontal="center"/>
    </xf>
    <xf numFmtId="0" fontId="13" fillId="0" borderId="3" xfId="0" applyFont="1" applyBorder="1" applyAlignment="1" applyProtection="1">
      <alignment horizontal="center"/>
      <protection locked="0" hidden="1"/>
    </xf>
    <xf numFmtId="0" fontId="6" fillId="0" borderId="0" xfId="0" applyFont="1" applyBorder="1" applyAlignment="1" applyProtection="1">
      <alignment horizontal="center"/>
      <protection hidden="1"/>
    </xf>
    <xf numFmtId="0" fontId="16" fillId="0" borderId="6" xfId="0" applyFont="1" applyBorder="1" applyAlignment="1" applyProtection="1">
      <alignment horizontal="center"/>
      <protection hidden="1"/>
    </xf>
    <xf numFmtId="0" fontId="13" fillId="0" borderId="5" xfId="0" applyFont="1" applyBorder="1" applyAlignment="1" applyProtection="1">
      <alignment horizontal="center"/>
      <protection locked="0" hidden="1"/>
    </xf>
    <xf numFmtId="0" fontId="0" fillId="0" borderId="0" xfId="0" applyBorder="1"/>
    <xf numFmtId="0" fontId="16" fillId="0" borderId="0" xfId="0" applyFont="1" applyAlignment="1">
      <alignment horizontal="center"/>
    </xf>
    <xf numFmtId="0" fontId="16" fillId="0" borderId="0" xfId="0" applyFont="1" applyAlignment="1">
      <alignment horizontal="left"/>
    </xf>
    <xf numFmtId="0" fontId="18" fillId="0" borderId="0" xfId="1" applyFont="1" applyProtection="1">
      <protection locked="0" hidden="1"/>
    </xf>
    <xf numFmtId="0" fontId="18" fillId="0" borderId="0" xfId="1" applyFont="1" applyFill="1" applyAlignment="1">
      <alignment horizontal="left"/>
    </xf>
    <xf numFmtId="0" fontId="13" fillId="0" borderId="0" xfId="0" applyFont="1" applyAlignment="1">
      <alignment horizontal="right"/>
    </xf>
    <xf numFmtId="0" fontId="18" fillId="0" borderId="0" xfId="1" applyFont="1" applyBorder="1" applyAlignment="1" applyProtection="1">
      <alignment horizontal="center"/>
      <protection locked="0" hidden="1"/>
    </xf>
    <xf numFmtId="0" fontId="18" fillId="0" borderId="0" xfId="1" applyFont="1" applyFill="1" applyProtection="1">
      <protection locked="0"/>
    </xf>
    <xf numFmtId="0" fontId="16" fillId="0" borderId="0"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0" xfId="0" applyAlignment="1">
      <alignment horizontal="right"/>
    </xf>
    <xf numFmtId="0" fontId="0" fillId="0" borderId="9" xfId="0" applyBorder="1"/>
    <xf numFmtId="0" fontId="0" fillId="0" borderId="10" xfId="0" applyBorder="1"/>
    <xf numFmtId="0" fontId="21" fillId="0" borderId="0" xfId="0" applyFont="1" applyFill="1" applyBorder="1" applyAlignment="1">
      <alignment horizontal="center" vertical="center"/>
    </xf>
    <xf numFmtId="0" fontId="18" fillId="0" borderId="0" xfId="1" applyFont="1" applyAlignment="1" applyProtection="1">
      <alignment horizontal="center"/>
      <protection locked="0"/>
    </xf>
    <xf numFmtId="0" fontId="7" fillId="0" borderId="0" xfId="1" applyFont="1" applyFill="1" applyAlignment="1" applyProtection="1">
      <alignment horizontal="center" vertical="center"/>
      <protection locked="0"/>
    </xf>
    <xf numFmtId="0" fontId="0" fillId="0" borderId="0" xfId="0" applyFont="1" applyFill="1"/>
    <xf numFmtId="0" fontId="0" fillId="0" borderId="0" xfId="0" applyFont="1" applyFill="1" applyAlignment="1">
      <alignment horizontal="center"/>
    </xf>
    <xf numFmtId="0" fontId="0" fillId="0" borderId="0" xfId="0" applyFont="1" applyFill="1" applyAlignment="1">
      <alignment horizontal="left"/>
    </xf>
    <xf numFmtId="0" fontId="18" fillId="0" borderId="0" xfId="1" applyFont="1" applyFill="1" applyAlignment="1">
      <alignment horizontal="right"/>
    </xf>
    <xf numFmtId="0" fontId="21" fillId="0" borderId="0" xfId="0" applyFont="1" applyFill="1" applyAlignment="1"/>
    <xf numFmtId="0" fontId="0" fillId="0" borderId="0" xfId="0" applyFont="1" applyFill="1" applyAlignment="1"/>
    <xf numFmtId="0" fontId="13" fillId="0" borderId="0" xfId="0" applyFont="1" applyFill="1"/>
    <xf numFmtId="0" fontId="24" fillId="0" borderId="0" xfId="0" applyFont="1" applyFill="1" applyAlignment="1" applyProtection="1">
      <alignment wrapText="1"/>
    </xf>
    <xf numFmtId="0" fontId="0" fillId="0" borderId="0" xfId="0" applyFont="1" applyFill="1" applyProtection="1"/>
    <xf numFmtId="0" fontId="0" fillId="0" borderId="0" xfId="0" applyFont="1" applyProtection="1"/>
    <xf numFmtId="0" fontId="0" fillId="0" borderId="0" xfId="0" applyFont="1" applyFill="1" applyAlignment="1" applyProtection="1">
      <alignment wrapText="1"/>
    </xf>
    <xf numFmtId="164" fontId="0" fillId="0" borderId="0" xfId="0" applyNumberFormat="1" applyFont="1" applyFill="1" applyAlignment="1" applyProtection="1">
      <alignment horizontal="center"/>
    </xf>
    <xf numFmtId="0" fontId="0" fillId="0" borderId="0" xfId="0" applyFont="1" applyFill="1" applyAlignment="1" applyProtection="1">
      <alignment horizontal="right"/>
    </xf>
    <xf numFmtId="164" fontId="0" fillId="0" borderId="0" xfId="0" applyNumberFormat="1" applyFont="1" applyFill="1" applyBorder="1" applyAlignment="1" applyProtection="1">
      <alignment horizontal="center"/>
    </xf>
    <xf numFmtId="164" fontId="0" fillId="0" borderId="0" xfId="0" applyNumberFormat="1" applyFont="1" applyFill="1" applyAlignment="1" applyProtection="1"/>
    <xf numFmtId="0" fontId="0" fillId="0" borderId="0" xfId="0" applyFont="1" applyFill="1" applyAlignment="1" applyProtection="1">
      <alignment horizontal="left" wrapText="1"/>
    </xf>
    <xf numFmtId="0" fontId="0" fillId="0" borderId="0" xfId="0" applyFont="1" applyFill="1" applyAlignment="1" applyProtection="1">
      <alignment vertical="top" wrapText="1"/>
    </xf>
    <xf numFmtId="0" fontId="18" fillId="0" borderId="0" xfId="1" applyFont="1" applyFill="1" applyAlignment="1" applyProtection="1">
      <alignment horizontal="center" wrapText="1"/>
      <protection locked="0"/>
    </xf>
    <xf numFmtId="0" fontId="0" fillId="0" borderId="0" xfId="0" applyFont="1" applyAlignment="1" applyProtection="1"/>
    <xf numFmtId="0" fontId="0" fillId="0" borderId="0" xfId="0" applyFont="1" applyFill="1" applyAlignment="1" applyProtection="1"/>
    <xf numFmtId="0" fontId="0" fillId="0" borderId="0" xfId="0" applyFont="1" applyAlignment="1">
      <alignment vertical="top" wrapText="1"/>
    </xf>
    <xf numFmtId="0" fontId="0" fillId="0" borderId="0" xfId="0" applyFont="1" applyAlignment="1">
      <alignment horizontal="left" vertical="top" wrapText="1"/>
    </xf>
    <xf numFmtId="0" fontId="21" fillId="0" borderId="0" xfId="0" applyFont="1" applyFill="1" applyBorder="1" applyProtection="1"/>
    <xf numFmtId="164" fontId="21" fillId="0" borderId="0" xfId="0" applyNumberFormat="1" applyFont="1" applyFill="1" applyBorder="1" applyAlignment="1" applyProtection="1">
      <alignment horizontal="center"/>
    </xf>
    <xf numFmtId="0" fontId="21" fillId="0" borderId="0" xfId="0" applyFont="1" applyFill="1" applyBorder="1" applyAlignment="1" applyProtection="1">
      <alignment wrapText="1"/>
    </xf>
    <xf numFmtId="164" fontId="21" fillId="0" borderId="0" xfId="0" applyNumberFormat="1" applyFont="1" applyFill="1" applyBorder="1" applyAlignment="1" applyProtection="1"/>
    <xf numFmtId="16" fontId="21" fillId="0" borderId="0" xfId="0" applyNumberFormat="1" applyFont="1" applyFill="1" applyBorder="1" applyAlignment="1" applyProtection="1"/>
    <xf numFmtId="0" fontId="21" fillId="0" borderId="0" xfId="0" applyFont="1" applyFill="1" applyBorder="1" applyAlignment="1" applyProtection="1"/>
    <xf numFmtId="0" fontId="0" fillId="0" borderId="0" xfId="0" applyFont="1" applyFill="1" applyAlignment="1" applyProtection="1">
      <alignment horizontal="right" wrapText="1"/>
    </xf>
    <xf numFmtId="0" fontId="21" fillId="0" borderId="0" xfId="1" applyFont="1" applyFill="1" applyAlignment="1" applyProtection="1">
      <protection locked="0"/>
    </xf>
    <xf numFmtId="0" fontId="25" fillId="2" borderId="0" xfId="1" applyFont="1" applyFill="1" applyAlignment="1">
      <alignment horizontal="right"/>
    </xf>
    <xf numFmtId="0" fontId="24" fillId="0" borderId="0" xfId="0" applyFont="1" applyAlignment="1" applyProtection="1"/>
    <xf numFmtId="0" fontId="29" fillId="0" borderId="11" xfId="0" applyFont="1" applyFill="1" applyBorder="1" applyAlignment="1" applyProtection="1">
      <alignment horizontal="center"/>
      <protection locked="0"/>
    </xf>
    <xf numFmtId="0" fontId="14" fillId="3" borderId="7" xfId="0" applyFont="1" applyFill="1" applyBorder="1" applyAlignment="1">
      <alignment horizontal="center" vertical="center"/>
    </xf>
    <xf numFmtId="0" fontId="21" fillId="0" borderId="0" xfId="0" applyFont="1" applyFill="1" applyAlignment="1" applyProtection="1">
      <alignment vertical="top" wrapText="1"/>
    </xf>
    <xf numFmtId="0" fontId="13" fillId="0" borderId="0" xfId="0" applyFont="1" applyFill="1" applyAlignment="1" applyProtection="1">
      <alignment horizontal="left" wrapText="1"/>
    </xf>
    <xf numFmtId="0" fontId="13" fillId="0" borderId="0" xfId="0" applyFont="1" applyAlignment="1">
      <alignment horizontal="right"/>
    </xf>
    <xf numFmtId="0" fontId="18" fillId="0" borderId="0" xfId="1" applyFont="1" applyBorder="1" applyAlignment="1" applyProtection="1">
      <alignment horizontal="center"/>
      <protection locked="0" hidden="1"/>
    </xf>
    <xf numFmtId="0" fontId="18" fillId="0" borderId="0" xfId="1" applyFont="1" applyAlignment="1" applyProtection="1">
      <alignment horizontal="center"/>
      <protection locked="0"/>
    </xf>
    <xf numFmtId="0" fontId="1" fillId="0" borderId="22" xfId="0" applyFont="1" applyBorder="1"/>
    <xf numFmtId="0" fontId="1" fillId="0" borderId="23" xfId="0" applyFont="1" applyBorder="1" applyProtection="1">
      <protection locked="0"/>
    </xf>
    <xf numFmtId="0" fontId="18" fillId="0" borderId="0" xfId="1" applyFont="1" applyProtection="1">
      <protection locked="0"/>
    </xf>
    <xf numFmtId="0" fontId="0" fillId="0" borderId="0" xfId="0" applyFont="1" applyFill="1" applyAlignment="1" applyProtection="1">
      <alignment horizontal="left" wrapText="1"/>
    </xf>
    <xf numFmtId="0" fontId="24" fillId="0" borderId="0" xfId="0" applyFont="1" applyFill="1" applyAlignment="1" applyProtection="1">
      <alignment horizontal="center" wrapText="1"/>
    </xf>
    <xf numFmtId="16" fontId="16" fillId="0" borderId="1" xfId="0" applyNumberFormat="1" applyFont="1" applyBorder="1" applyAlignment="1" applyProtection="1">
      <alignment horizontal="center"/>
    </xf>
    <xf numFmtId="16" fontId="16" fillId="0" borderId="2" xfId="0" applyNumberFormat="1" applyFont="1" applyBorder="1" applyAlignment="1" applyProtection="1">
      <alignment horizontal="center"/>
    </xf>
    <xf numFmtId="0" fontId="18" fillId="0" borderId="0" xfId="1" applyFont="1" applyFill="1" applyAlignment="1" applyProtection="1">
      <alignment horizontal="center"/>
      <protection locked="0"/>
    </xf>
    <xf numFmtId="0" fontId="0" fillId="0" borderId="0" xfId="0" applyFont="1" applyFill="1" applyAlignment="1" applyProtection="1">
      <alignment horizontal="left" vertical="top" wrapText="1"/>
    </xf>
    <xf numFmtId="0" fontId="24" fillId="0" borderId="0" xfId="0" applyFont="1" applyAlignment="1" applyProtection="1">
      <alignment horizontal="center" wrapText="1"/>
    </xf>
    <xf numFmtId="0" fontId="13" fillId="0" borderId="14" xfId="0" applyFont="1" applyFill="1" applyBorder="1" applyAlignment="1" applyProtection="1">
      <alignment horizontal="center"/>
    </xf>
    <xf numFmtId="0" fontId="13" fillId="0" borderId="2" xfId="0" applyFont="1" applyFill="1" applyBorder="1" applyAlignment="1" applyProtection="1">
      <alignment horizontal="center"/>
    </xf>
    <xf numFmtId="0" fontId="28" fillId="0" borderId="12" xfId="0" applyFont="1" applyFill="1" applyBorder="1" applyAlignment="1" applyProtection="1">
      <alignment horizontal="center" wrapText="1"/>
      <protection locked="0" hidden="1"/>
    </xf>
    <xf numFmtId="0" fontId="28" fillId="0" borderId="17" xfId="0" applyFont="1" applyFill="1" applyBorder="1" applyAlignment="1" applyProtection="1">
      <alignment horizontal="center" wrapText="1"/>
      <protection locked="0" hidden="1"/>
    </xf>
    <xf numFmtId="0" fontId="28" fillId="0" borderId="13" xfId="0" applyFont="1" applyFill="1" applyBorder="1" applyAlignment="1" applyProtection="1">
      <alignment horizontal="center" wrapText="1"/>
      <protection locked="0" hidden="1"/>
    </xf>
    <xf numFmtId="164" fontId="28" fillId="0" borderId="15" xfId="0" applyNumberFormat="1" applyFont="1" applyFill="1" applyBorder="1" applyAlignment="1" applyProtection="1">
      <alignment horizontal="center"/>
      <protection locked="0" hidden="1"/>
    </xf>
    <xf numFmtId="164" fontId="28" fillId="0" borderId="16" xfId="0" applyNumberFormat="1" applyFont="1" applyFill="1" applyBorder="1" applyAlignment="1" applyProtection="1">
      <alignment horizontal="center"/>
      <protection locked="0" hidden="1"/>
    </xf>
    <xf numFmtId="0" fontId="13" fillId="0" borderId="0" xfId="0" applyFont="1" applyFill="1" applyAlignment="1" applyProtection="1">
      <alignment horizontal="left" wrapText="1"/>
    </xf>
    <xf numFmtId="16" fontId="13" fillId="0" borderId="0" xfId="0" applyNumberFormat="1" applyFont="1" applyAlignment="1">
      <alignment horizontal="center"/>
    </xf>
    <xf numFmtId="0" fontId="13" fillId="0" borderId="0" xfId="0" applyFont="1" applyAlignment="1">
      <alignment horizontal="right"/>
    </xf>
    <xf numFmtId="0" fontId="18" fillId="0" borderId="0" xfId="1" applyFont="1" applyAlignment="1" applyProtection="1">
      <alignment horizontal="center"/>
      <protection locked="0"/>
    </xf>
    <xf numFmtId="0" fontId="18" fillId="0" borderId="0" xfId="1" applyFont="1" applyBorder="1" applyAlignment="1" applyProtection="1">
      <alignment horizontal="center"/>
      <protection locked="0"/>
    </xf>
    <xf numFmtId="0" fontId="18" fillId="0" borderId="0" xfId="1" applyFont="1" applyBorder="1" applyAlignment="1" applyProtection="1">
      <alignment horizontal="center"/>
      <protection locked="0" hidden="1"/>
    </xf>
    <xf numFmtId="0" fontId="18" fillId="0" borderId="0" xfId="1" applyFont="1" applyAlignment="1" applyProtection="1">
      <alignment horizontal="center"/>
      <protection locked="0" hidden="1"/>
    </xf>
    <xf numFmtId="0" fontId="17" fillId="0" borderId="4" xfId="0" applyFont="1" applyBorder="1" applyAlignment="1">
      <alignment horizontal="left"/>
    </xf>
    <xf numFmtId="0" fontId="17" fillId="0" borderId="0" xfId="0" applyFont="1" applyAlignment="1">
      <alignment horizontal="left"/>
    </xf>
    <xf numFmtId="0" fontId="17" fillId="0" borderId="0" xfId="0" applyFont="1" applyBorder="1" applyAlignment="1">
      <alignment horizontal="left"/>
    </xf>
    <xf numFmtId="0" fontId="30" fillId="4" borderId="18" xfId="0" applyFont="1" applyFill="1" applyBorder="1" applyAlignment="1" applyProtection="1">
      <alignment horizontal="center" vertical="center"/>
      <protection locked="0"/>
    </xf>
    <xf numFmtId="0" fontId="30" fillId="4" borderId="19" xfId="0" applyFont="1" applyFill="1" applyBorder="1" applyAlignment="1" applyProtection="1">
      <alignment horizontal="center" vertical="center"/>
      <protection locked="0"/>
    </xf>
    <xf numFmtId="0" fontId="18" fillId="0" borderId="8" xfId="1" applyFont="1" applyBorder="1" applyAlignment="1" applyProtection="1">
      <alignment horizontal="center"/>
      <protection locked="0"/>
    </xf>
    <xf numFmtId="0" fontId="20" fillId="0" borderId="0" xfId="0" applyFont="1" applyFill="1" applyAlignment="1" applyProtection="1">
      <alignment horizontal="left" vertical="top" wrapText="1"/>
    </xf>
    <xf numFmtId="0" fontId="20" fillId="0" borderId="0" xfId="0" applyFont="1" applyAlignment="1">
      <alignment horizontal="left"/>
    </xf>
    <xf numFmtId="0" fontId="17" fillId="0" borderId="20" xfId="0" applyFont="1" applyBorder="1" applyAlignment="1">
      <alignment horizontal="left"/>
    </xf>
    <xf numFmtId="0" fontId="18" fillId="0" borderId="21" xfId="1" applyFont="1" applyBorder="1" applyAlignment="1" applyProtection="1">
      <alignment horizontal="center"/>
      <protection locked="0"/>
    </xf>
    <xf numFmtId="0" fontId="27" fillId="0" borderId="12" xfId="0" applyFont="1" applyFill="1" applyBorder="1" applyAlignment="1" applyProtection="1">
      <alignment horizontal="center"/>
      <protection locked="0"/>
    </xf>
    <xf numFmtId="0" fontId="27" fillId="0" borderId="13" xfId="0" applyFont="1" applyFill="1" applyBorder="1" applyAlignment="1" applyProtection="1">
      <alignment horizontal="center"/>
      <protection locked="0"/>
    </xf>
    <xf numFmtId="0" fontId="19" fillId="0" borderId="0" xfId="0" applyFont="1" applyAlignment="1" applyProtection="1">
      <alignment horizontal="left"/>
    </xf>
    <xf numFmtId="0" fontId="21" fillId="0" borderId="0" xfId="0" applyFont="1" applyFill="1" applyAlignment="1">
      <alignment horizontal="right"/>
    </xf>
    <xf numFmtId="0" fontId="22" fillId="0" borderId="0" xfId="0" applyFont="1" applyFill="1" applyAlignment="1">
      <alignment horizontal="right"/>
    </xf>
    <xf numFmtId="0" fontId="0" fillId="0" borderId="0" xfId="0" quotePrefix="1" applyFont="1" applyFill="1" applyAlignment="1">
      <alignment horizontal="center"/>
    </xf>
    <xf numFmtId="166" fontId="22" fillId="0" borderId="0" xfId="0" applyNumberFormat="1" applyFont="1" applyFill="1" applyAlignment="1">
      <alignment horizontal="left"/>
    </xf>
    <xf numFmtId="0" fontId="13" fillId="0" borderId="0" xfId="0" applyFont="1" applyFill="1" applyAlignment="1">
      <alignment horizontal="right"/>
    </xf>
    <xf numFmtId="0" fontId="23" fillId="0" borderId="0" xfId="1" applyFont="1" applyFill="1" applyAlignment="1" applyProtection="1">
      <alignment horizontal="center"/>
    </xf>
    <xf numFmtId="0" fontId="26" fillId="2" borderId="0" xfId="0" applyFont="1" applyFill="1" applyAlignment="1">
      <alignment horizontal="left"/>
    </xf>
    <xf numFmtId="0" fontId="27" fillId="2" borderId="0" xfId="1" applyFont="1" applyFill="1" applyAlignment="1">
      <alignment horizontal="left"/>
    </xf>
  </cellXfs>
  <cellStyles count="2">
    <cellStyle name="Hyperlink" xfId="1" builtinId="8"/>
    <cellStyle name="Normal" xfId="0" builtinId="0"/>
  </cellStyles>
  <dxfs count="736">
    <dxf>
      <font>
        <color rgb="FF0070C0"/>
      </font>
    </dxf>
    <dxf>
      <font>
        <color rgb="FF0070C0"/>
      </font>
    </dxf>
    <dxf>
      <font>
        <color rgb="FF0070C0"/>
      </font>
    </dxf>
    <dxf>
      <font>
        <color rgb="FF0070C0"/>
      </font>
    </dxf>
    <dxf>
      <font>
        <color rgb="FF0070C0"/>
      </font>
    </dxf>
    <dxf>
      <font>
        <color theme="0"/>
      </font>
    </dxf>
    <dxf>
      <border>
        <left/>
        <right/>
        <top/>
        <bottom/>
        <vertical/>
        <horizontal/>
      </border>
    </dxf>
    <dxf>
      <font>
        <color theme="0"/>
      </font>
    </dxf>
    <dxf>
      <border>
        <left/>
        <right/>
        <top/>
        <bottom/>
        <vertical/>
        <horizontal/>
      </border>
    </dxf>
    <dxf>
      <fill>
        <patternFill patternType="none">
          <bgColor auto="1"/>
        </patternFill>
      </fill>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ill>
        <patternFill patternType="none">
          <bgColor auto="1"/>
        </patternFill>
      </fill>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bottom/>
        <vertical/>
        <horizontal/>
      </border>
    </dxf>
    <dxf>
      <font>
        <color theme="0"/>
      </font>
    </dxf>
    <dxf>
      <border>
        <left/>
        <right/>
        <bottom/>
        <vertical/>
        <horizontal/>
      </border>
    </dxf>
    <dxf>
      <font>
        <color theme="0"/>
      </font>
    </dxf>
    <dxf>
      <border>
        <left/>
        <right/>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ill>
        <patternFill patternType="none">
          <bgColor auto="1"/>
        </patternFill>
      </fill>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
      <font>
        <color theme="0"/>
      </font>
    </dxf>
    <dxf>
      <border>
        <left/>
        <right/>
        <top/>
        <bottom/>
        <vertical/>
        <horizontal/>
      </border>
    </dxf>
    <dxf>
      <font>
        <color theme="0"/>
      </font>
    </dxf>
    <dxf>
      <border>
        <left/>
        <right/>
        <top/>
        <bottom/>
        <vertical/>
        <horizontal/>
      </border>
    </dxf>
    <dxf>
      <font>
        <color theme="0"/>
      </font>
    </dxf>
    <dxf>
      <border>
        <left/>
        <right/>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1</xdr:col>
      <xdr:colOff>55978</xdr:colOff>
      <xdr:row>10</xdr:row>
      <xdr:rowOff>3223</xdr:rowOff>
    </xdr:from>
    <xdr:to>
      <xdr:col>2</xdr:col>
      <xdr:colOff>170219</xdr:colOff>
      <xdr:row>13</xdr:row>
      <xdr:rowOff>146479</xdr:rowOff>
    </xdr:to>
    <xdr:pic>
      <xdr:nvPicPr>
        <xdr:cNvPr id="7" name="Picture 6">
          <a:extLst>
            <a:ext uri="{FF2B5EF4-FFF2-40B4-BE49-F238E27FC236}">
              <a16:creationId xmlns:a16="http://schemas.microsoft.com/office/drawing/2014/main" id="{4E675184-986F-CF40-A334-6FBAD25C8DD9}"/>
            </a:ext>
            <a:ext uri="{147F2762-F138-4A5C-976F-8EAC2B608ADB}">
              <a16:predDERef xmlns:a16="http://schemas.microsoft.com/office/drawing/2014/main" pred="{B6341173-09E2-D343-BA96-76752C7B3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058" y="1938703"/>
          <a:ext cx="700981" cy="691896"/>
        </a:xfrm>
        <a:prstGeom prst="ellipse">
          <a:avLst/>
        </a:prstGeom>
        <a:ln w="63500" cap="rnd">
          <a:solidFill>
            <a:srgbClr val="333333"/>
          </a:solidFill>
        </a:ln>
        <a:effectLst>
          <a:outerShdw blurRad="50800" dist="38100" dir="2700000" algn="tl" rotWithShape="0">
            <a:prstClr val="black">
              <a:alpha val="40000"/>
            </a:prst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4</xdr:col>
      <xdr:colOff>351987</xdr:colOff>
      <xdr:row>15</xdr:row>
      <xdr:rowOff>91732</xdr:rowOff>
    </xdr:from>
    <xdr:to>
      <xdr:col>5</xdr:col>
      <xdr:colOff>464065</xdr:colOff>
      <xdr:row>19</xdr:row>
      <xdr:rowOff>52108</xdr:rowOff>
    </xdr:to>
    <xdr:pic>
      <xdr:nvPicPr>
        <xdr:cNvPr id="8" name="Picture 7">
          <a:extLst>
            <a:ext uri="{FF2B5EF4-FFF2-40B4-BE49-F238E27FC236}">
              <a16:creationId xmlns:a16="http://schemas.microsoft.com/office/drawing/2014/main" id="{B47B2EF2-0893-264F-B3CD-23BA70A05EFB}"/>
            </a:ext>
            <a:ext uri="{147F2762-F138-4A5C-976F-8EAC2B608ADB}">
              <a16:predDERef xmlns:a16="http://schemas.microsoft.com/office/drawing/2014/main" pred="{4E675184-986F-CF40-A334-6FBAD25C8D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287" y="2941612"/>
          <a:ext cx="698818" cy="691896"/>
        </a:xfrm>
        <a:prstGeom prst="rect">
          <a:avLst/>
        </a:prstGeom>
        <a:ln w="38100" cap="sq">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2</xdr:col>
      <xdr:colOff>487094</xdr:colOff>
      <xdr:row>10</xdr:row>
      <xdr:rowOff>72683</xdr:rowOff>
    </xdr:from>
    <xdr:to>
      <xdr:col>3</xdr:col>
      <xdr:colOff>579942</xdr:colOff>
      <xdr:row>14</xdr:row>
      <xdr:rowOff>33059</xdr:rowOff>
    </xdr:to>
    <xdr:pic>
      <xdr:nvPicPr>
        <xdr:cNvPr id="9" name="Picture 8">
          <a:extLst>
            <a:ext uri="{FF2B5EF4-FFF2-40B4-BE49-F238E27FC236}">
              <a16:creationId xmlns:a16="http://schemas.microsoft.com/office/drawing/2014/main" id="{4A0049BA-C026-6C4D-AD9E-564B50309FF0}"/>
            </a:ext>
            <a:ext uri="{147F2762-F138-4A5C-976F-8EAC2B608ADB}">
              <a16:predDERef xmlns:a16="http://schemas.microsoft.com/office/drawing/2014/main" pred="{B47B2EF2-0893-264F-B3CD-23BA70A05E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3914" y="2008163"/>
          <a:ext cx="679588" cy="691896"/>
        </a:xfrm>
        <a:prstGeom prst="roundRect">
          <a:avLst>
            <a:gd name="adj" fmla="val 28838"/>
          </a:avLst>
        </a:prstGeom>
        <a:ln w="88900" cap="sq">
          <a:solidFill>
            <a:srgbClr val="FFFFFF"/>
          </a:solidFill>
          <a:miter lim="800000"/>
        </a:ln>
        <a:effectLst>
          <a:outerShdw blurRad="50800" dist="38100" dir="2700000" algn="tl" rotWithShape="0">
            <a:prstClr val="black">
              <a:alpha val="40000"/>
            </a:prstClr>
          </a:outerShdw>
        </a:effectLst>
      </xdr:spPr>
    </xdr:pic>
    <xdr:clientData/>
  </xdr:twoCellAnchor>
  <xdr:twoCellAnchor editAs="oneCell">
    <xdr:from>
      <xdr:col>1</xdr:col>
      <xdr:colOff>49824</xdr:colOff>
      <xdr:row>15</xdr:row>
      <xdr:rowOff>49531</xdr:rowOff>
    </xdr:from>
    <xdr:to>
      <xdr:col>2</xdr:col>
      <xdr:colOff>265953</xdr:colOff>
      <xdr:row>19</xdr:row>
      <xdr:rowOff>9907</xdr:rowOff>
    </xdr:to>
    <xdr:pic>
      <xdr:nvPicPr>
        <xdr:cNvPr id="10" name="Picture 9">
          <a:extLst>
            <a:ext uri="{FF2B5EF4-FFF2-40B4-BE49-F238E27FC236}">
              <a16:creationId xmlns:a16="http://schemas.microsoft.com/office/drawing/2014/main" id="{484ED41D-987E-1542-A492-767C017707B4}"/>
            </a:ext>
            <a:ext uri="{147F2762-F138-4A5C-976F-8EAC2B608ADB}">
              <a16:predDERef xmlns:a16="http://schemas.microsoft.com/office/drawing/2014/main" pred="{4A0049BA-C026-6C4D-AD9E-564B50309F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9904" y="2899411"/>
          <a:ext cx="802869" cy="691896"/>
        </a:xfrm>
        <a:prstGeom prst="rect">
          <a:avLst/>
        </a:prstGeom>
        <a:effectLst>
          <a:outerShdw blurRad="50800" dist="38100" dir="2700000" algn="tl" rotWithShape="0">
            <a:prstClr val="black">
              <a:alpha val="40000"/>
            </a:prstClr>
          </a:outerShdw>
        </a:effectLst>
      </xdr:spPr>
    </xdr:pic>
    <xdr:clientData/>
  </xdr:twoCellAnchor>
  <xdr:twoCellAnchor editAs="oneCell">
    <xdr:from>
      <xdr:col>3</xdr:col>
      <xdr:colOff>3226</xdr:colOff>
      <xdr:row>15</xdr:row>
      <xdr:rowOff>140386</xdr:rowOff>
    </xdr:from>
    <xdr:to>
      <xdr:col>3</xdr:col>
      <xdr:colOff>580733</xdr:colOff>
      <xdr:row>19</xdr:row>
      <xdr:rowOff>100762</xdr:rowOff>
    </xdr:to>
    <xdr:pic>
      <xdr:nvPicPr>
        <xdr:cNvPr id="11" name="Picture 10">
          <a:extLst>
            <a:ext uri="{FF2B5EF4-FFF2-40B4-BE49-F238E27FC236}">
              <a16:creationId xmlns:a16="http://schemas.microsoft.com/office/drawing/2014/main" id="{168741D5-FA9F-884B-939E-56411E701C14}"/>
            </a:ext>
            <a:ext uri="{147F2762-F138-4A5C-976F-8EAC2B608ADB}">
              <a16:predDERef xmlns:a16="http://schemas.microsoft.com/office/drawing/2014/main" pred="{484ED41D-987E-1542-A492-767C017707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16786" y="2990266"/>
          <a:ext cx="577507" cy="69189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77958</xdr:colOff>
      <xdr:row>40</xdr:row>
      <xdr:rowOff>12603</xdr:rowOff>
    </xdr:from>
    <xdr:to>
      <xdr:col>2</xdr:col>
      <xdr:colOff>192199</xdr:colOff>
      <xdr:row>43</xdr:row>
      <xdr:rowOff>163479</xdr:rowOff>
    </xdr:to>
    <xdr:pic>
      <xdr:nvPicPr>
        <xdr:cNvPr id="12" name="Picture 11">
          <a:extLst>
            <a:ext uri="{FF2B5EF4-FFF2-40B4-BE49-F238E27FC236}">
              <a16:creationId xmlns:a16="http://schemas.microsoft.com/office/drawing/2014/main" id="{C2ADFD80-84F0-1F49-8063-5BEBE217F4DC}"/>
            </a:ext>
            <a:ext uri="{147F2762-F138-4A5C-976F-8EAC2B608ADB}">
              <a16:predDERef xmlns:a16="http://schemas.microsoft.com/office/drawing/2014/main" pred="{168741D5-FA9F-884B-939E-56411E701C1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8038" y="7434483"/>
          <a:ext cx="700981" cy="699516"/>
        </a:xfrm>
        <a:prstGeom prst="round2DiagRect">
          <a:avLst>
            <a:gd name="adj1" fmla="val 42025"/>
            <a:gd name="adj2" fmla="val 0"/>
          </a:avLst>
        </a:prstGeom>
        <a:ln w="88900" cap="sq">
          <a:solidFill>
            <a:srgbClr val="FFFFFF"/>
          </a:solidFill>
          <a:miter lim="800000"/>
        </a:ln>
        <a:effectLst>
          <a:outerShdw blurRad="50800" dist="38100" dir="2700000" algn="tl" rotWithShape="0">
            <a:prstClr val="black">
              <a:alpha val="40000"/>
            </a:prstClr>
          </a:outerShdw>
        </a:effectLst>
      </xdr:spPr>
    </xdr:pic>
    <xdr:clientData/>
  </xdr:twoCellAnchor>
  <xdr:twoCellAnchor editAs="oneCell">
    <xdr:from>
      <xdr:col>3</xdr:col>
      <xdr:colOff>3518</xdr:colOff>
      <xdr:row>40</xdr:row>
      <xdr:rowOff>89096</xdr:rowOff>
    </xdr:from>
    <xdr:to>
      <xdr:col>4</xdr:col>
      <xdr:colOff>117759</xdr:colOff>
      <xdr:row>44</xdr:row>
      <xdr:rowOff>57092</xdr:rowOff>
    </xdr:to>
    <xdr:pic>
      <xdr:nvPicPr>
        <xdr:cNvPr id="13" name="Picture 12">
          <a:extLst>
            <a:ext uri="{FF2B5EF4-FFF2-40B4-BE49-F238E27FC236}">
              <a16:creationId xmlns:a16="http://schemas.microsoft.com/office/drawing/2014/main" id="{A00C10FB-C970-D648-BCF8-0128F1A7838A}"/>
            </a:ext>
            <a:ext uri="{147F2762-F138-4A5C-976F-8EAC2B608ADB}">
              <a16:predDERef xmlns:a16="http://schemas.microsoft.com/office/drawing/2014/main" pred="{C2ADFD80-84F0-1F49-8063-5BEBE217F4D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17078" y="7510976"/>
          <a:ext cx="700981" cy="699516"/>
        </a:xfrm>
        <a:prstGeom prst="roundRect">
          <a:avLst>
            <a:gd name="adj" fmla="val 49124"/>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4</xdr:col>
      <xdr:colOff>512592</xdr:colOff>
      <xdr:row>40</xdr:row>
      <xdr:rowOff>88217</xdr:rowOff>
    </xdr:from>
    <xdr:to>
      <xdr:col>6</xdr:col>
      <xdr:colOff>97482</xdr:colOff>
      <xdr:row>44</xdr:row>
      <xdr:rowOff>48593</xdr:rowOff>
    </xdr:to>
    <xdr:pic>
      <xdr:nvPicPr>
        <xdr:cNvPr id="14" name="Picture 13">
          <a:extLst>
            <a:ext uri="{FF2B5EF4-FFF2-40B4-BE49-F238E27FC236}">
              <a16:creationId xmlns:a16="http://schemas.microsoft.com/office/drawing/2014/main" id="{2EBA7EFC-3B06-8940-B11F-CD72798610B0}"/>
            </a:ext>
            <a:ext uri="{147F2762-F138-4A5C-976F-8EAC2B608ADB}">
              <a16:predDERef xmlns:a16="http://schemas.microsoft.com/office/drawing/2014/main" pred="{A00C10FB-C970-D648-BCF8-0128F1A783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912892" y="7510097"/>
          <a:ext cx="758370" cy="69189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50116</xdr:colOff>
      <xdr:row>45</xdr:row>
      <xdr:rowOff>173795</xdr:rowOff>
    </xdr:from>
    <xdr:to>
      <xdr:col>2</xdr:col>
      <xdr:colOff>164357</xdr:colOff>
      <xdr:row>50</xdr:row>
      <xdr:rowOff>172855</xdr:rowOff>
    </xdr:to>
    <xdr:pic>
      <xdr:nvPicPr>
        <xdr:cNvPr id="15" name="Picture 14">
          <a:extLst>
            <a:ext uri="{FF2B5EF4-FFF2-40B4-BE49-F238E27FC236}">
              <a16:creationId xmlns:a16="http://schemas.microsoft.com/office/drawing/2014/main" id="{A91AE6A0-5E44-EC45-9459-3EE39F789285}"/>
            </a:ext>
            <a:ext uri="{147F2762-F138-4A5C-976F-8EAC2B608ADB}">
              <a16:predDERef xmlns:a16="http://schemas.microsoft.com/office/drawing/2014/main" pred="{2EBA7EFC-3B06-8940-B11F-CD72798610B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90196" y="8510075"/>
          <a:ext cx="700981" cy="913460"/>
        </a:xfrm>
        <a:prstGeom prst="roundRect">
          <a:avLst>
            <a:gd name="adj" fmla="val 16667"/>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5</xdr:col>
      <xdr:colOff>204862</xdr:colOff>
      <xdr:row>47</xdr:row>
      <xdr:rowOff>22275</xdr:rowOff>
    </xdr:from>
    <xdr:to>
      <xdr:col>6</xdr:col>
      <xdr:colOff>297708</xdr:colOff>
      <xdr:row>50</xdr:row>
      <xdr:rowOff>165531</xdr:rowOff>
    </xdr:to>
    <xdr:pic>
      <xdr:nvPicPr>
        <xdr:cNvPr id="16" name="Picture 15">
          <a:extLst>
            <a:ext uri="{FF2B5EF4-FFF2-40B4-BE49-F238E27FC236}">
              <a16:creationId xmlns:a16="http://schemas.microsoft.com/office/drawing/2014/main" id="{A9D00F0E-0A2B-9643-B07E-42B2D3FB3000}"/>
            </a:ext>
            <a:ext uri="{147F2762-F138-4A5C-976F-8EAC2B608ADB}">
              <a16:predDERef xmlns:a16="http://schemas.microsoft.com/office/drawing/2014/main" pred="{A91AE6A0-5E44-EC45-9459-3EE39F789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91902" y="8724315"/>
          <a:ext cx="679586" cy="691896"/>
        </a:xfrm>
        <a:prstGeom prst="rect">
          <a:avLst/>
        </a:prstGeom>
        <a:ln w="88900" cap="sq" cmpd="thickThin">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1</xdr:col>
      <xdr:colOff>87337</xdr:colOff>
      <xdr:row>69</xdr:row>
      <xdr:rowOff>149468</xdr:rowOff>
    </xdr:from>
    <xdr:to>
      <xdr:col>2</xdr:col>
      <xdr:colOff>201578</xdr:colOff>
      <xdr:row>73</xdr:row>
      <xdr:rowOff>117464</xdr:rowOff>
    </xdr:to>
    <xdr:pic>
      <xdr:nvPicPr>
        <xdr:cNvPr id="17" name="Picture 16">
          <a:extLst>
            <a:ext uri="{FF2B5EF4-FFF2-40B4-BE49-F238E27FC236}">
              <a16:creationId xmlns:a16="http://schemas.microsoft.com/office/drawing/2014/main" id="{E0A1F913-CF03-D446-9BEF-F59751C90CF6}"/>
            </a:ext>
            <a:ext uri="{147F2762-F138-4A5C-976F-8EAC2B608ADB}">
              <a16:predDERef xmlns:a16="http://schemas.microsoft.com/office/drawing/2014/main" pred="{A9D00F0E-0A2B-9643-B07E-42B2D3FB3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7417" y="12874868"/>
          <a:ext cx="700981" cy="699516"/>
        </a:xfrm>
        <a:prstGeom prst="roundRect">
          <a:avLst>
            <a:gd name="adj" fmla="val 16667"/>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2</xdr:col>
      <xdr:colOff>437563</xdr:colOff>
      <xdr:row>69</xdr:row>
      <xdr:rowOff>171450</xdr:rowOff>
    </xdr:from>
    <xdr:to>
      <xdr:col>4</xdr:col>
      <xdr:colOff>12973</xdr:colOff>
      <xdr:row>73</xdr:row>
      <xdr:rowOff>131826</xdr:rowOff>
    </xdr:to>
    <xdr:pic>
      <xdr:nvPicPr>
        <xdr:cNvPr id="18" name="Picture 17">
          <a:extLst>
            <a:ext uri="{FF2B5EF4-FFF2-40B4-BE49-F238E27FC236}">
              <a16:creationId xmlns:a16="http://schemas.microsoft.com/office/drawing/2014/main" id="{18A2861A-E87A-084F-93B5-550E1D9CC137}"/>
            </a:ext>
            <a:ext uri="{147F2762-F138-4A5C-976F-8EAC2B608ADB}">
              <a16:predDERef xmlns:a16="http://schemas.microsoft.com/office/drawing/2014/main" pred="{E0A1F913-CF03-D446-9BEF-F59751C90CF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64383" y="12896850"/>
          <a:ext cx="748890" cy="691896"/>
        </a:xfrm>
        <a:prstGeom prst="rect">
          <a:avLst/>
        </a:prstGeom>
        <a:ln w="38100" cap="sq">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4</xdr:col>
      <xdr:colOff>250876</xdr:colOff>
      <xdr:row>69</xdr:row>
      <xdr:rowOff>49529</xdr:rowOff>
    </xdr:from>
    <xdr:to>
      <xdr:col>5</xdr:col>
      <xdr:colOff>360888</xdr:colOff>
      <xdr:row>73</xdr:row>
      <xdr:rowOff>9905</xdr:rowOff>
    </xdr:to>
    <xdr:pic>
      <xdr:nvPicPr>
        <xdr:cNvPr id="19" name="Picture 18">
          <a:extLst>
            <a:ext uri="{FF2B5EF4-FFF2-40B4-BE49-F238E27FC236}">
              <a16:creationId xmlns:a16="http://schemas.microsoft.com/office/drawing/2014/main" id="{FDBF5CB0-4E9C-9748-B96B-A57D06D08EB3}"/>
            </a:ext>
            <a:ext uri="{147F2762-F138-4A5C-976F-8EAC2B608ADB}">
              <a16:predDERef xmlns:a16="http://schemas.microsoft.com/office/drawing/2014/main" pred="{18A2861A-E87A-084F-93B5-550E1D9CC1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651176" y="12774929"/>
          <a:ext cx="696752" cy="691896"/>
        </a:xfrm>
        <a:prstGeom prst="roundRect">
          <a:avLst>
            <a:gd name="adj" fmla="val 16667"/>
          </a:avLst>
        </a:prstGeom>
        <a:ln>
          <a:noFill/>
        </a:ln>
        <a:effectLst>
          <a:outerShdw blurRad="50800" dist="38100" dir="2700000" algn="tl" rotWithShape="0">
            <a:prstClr val="black">
              <a:alpha val="40000"/>
            </a:prst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editAs="oneCell">
    <xdr:from>
      <xdr:col>1</xdr:col>
      <xdr:colOff>126316</xdr:colOff>
      <xdr:row>75</xdr:row>
      <xdr:rowOff>72391</xdr:rowOff>
    </xdr:from>
    <xdr:to>
      <xdr:col>2</xdr:col>
      <xdr:colOff>240557</xdr:colOff>
      <xdr:row>79</xdr:row>
      <xdr:rowOff>32767</xdr:rowOff>
    </xdr:to>
    <xdr:pic>
      <xdr:nvPicPr>
        <xdr:cNvPr id="20" name="Picture 19">
          <a:extLst>
            <a:ext uri="{FF2B5EF4-FFF2-40B4-BE49-F238E27FC236}">
              <a16:creationId xmlns:a16="http://schemas.microsoft.com/office/drawing/2014/main" id="{4064C9F3-854C-B348-991A-E180ABE908A5}"/>
            </a:ext>
            <a:ext uri="{147F2762-F138-4A5C-976F-8EAC2B608ADB}">
              <a16:predDERef xmlns:a16="http://schemas.microsoft.com/office/drawing/2014/main" pred="{FDBF5CB0-4E9C-9748-B96B-A57D06D08EB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6396" y="13895071"/>
          <a:ext cx="700981" cy="691896"/>
        </a:xfrm>
        <a:prstGeom prst="roundRect">
          <a:avLst>
            <a:gd name="adj" fmla="val 50000"/>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4</xdr:col>
      <xdr:colOff>384225</xdr:colOff>
      <xdr:row>75</xdr:row>
      <xdr:rowOff>58029</xdr:rowOff>
    </xdr:from>
    <xdr:to>
      <xdr:col>5</xdr:col>
      <xdr:colOff>498466</xdr:colOff>
      <xdr:row>79</xdr:row>
      <xdr:rowOff>26025</xdr:rowOff>
    </xdr:to>
    <xdr:pic>
      <xdr:nvPicPr>
        <xdr:cNvPr id="22" name="Picture 21">
          <a:extLst>
            <a:ext uri="{FF2B5EF4-FFF2-40B4-BE49-F238E27FC236}">
              <a16:creationId xmlns:a16="http://schemas.microsoft.com/office/drawing/2014/main" id="{AD1833AB-C9B6-6048-9B3E-B2B4D15D564B}"/>
            </a:ext>
            <a:ext uri="{147F2762-F138-4A5C-976F-8EAC2B608ADB}">
              <a16:predDERef xmlns:a16="http://schemas.microsoft.com/office/drawing/2014/main" pred="{4064C9F3-854C-B348-991A-E180ABE908A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784525" y="13880709"/>
          <a:ext cx="700981" cy="699516"/>
        </a:xfrm>
        <a:prstGeom prst="rect">
          <a:avLst/>
        </a:prstGeom>
        <a:ln w="88900" cap="sq" cmpd="thickThin">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4</xdr:col>
      <xdr:colOff>248824</xdr:colOff>
      <xdr:row>10</xdr:row>
      <xdr:rowOff>2638</xdr:rowOff>
    </xdr:from>
    <xdr:to>
      <xdr:col>6</xdr:col>
      <xdr:colOff>6191</xdr:colOff>
      <xdr:row>13</xdr:row>
      <xdr:rowOff>145894</xdr:rowOff>
    </xdr:to>
    <xdr:pic>
      <xdr:nvPicPr>
        <xdr:cNvPr id="23" name="Picture 22">
          <a:extLst>
            <a:ext uri="{FF2B5EF4-FFF2-40B4-BE49-F238E27FC236}">
              <a16:creationId xmlns:a16="http://schemas.microsoft.com/office/drawing/2014/main" id="{BDE753F4-C479-2841-B6AF-941F64FA7671}"/>
            </a:ext>
            <a:ext uri="{147F2762-F138-4A5C-976F-8EAC2B608ADB}">
              <a16:predDERef xmlns:a16="http://schemas.microsoft.com/office/drawing/2014/main" pred="{AC8538B4-8954-1942-9B8D-8316EF07F96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49124" y="1938118"/>
          <a:ext cx="930847" cy="691896"/>
        </a:xfrm>
        <a:prstGeom prst="roundRect">
          <a:avLst>
            <a:gd name="adj" fmla="val 32895"/>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2</xdr:col>
      <xdr:colOff>452217</xdr:colOff>
      <xdr:row>46</xdr:row>
      <xdr:rowOff>168812</xdr:rowOff>
    </xdr:from>
    <xdr:to>
      <xdr:col>4</xdr:col>
      <xdr:colOff>470143</xdr:colOff>
      <xdr:row>50</xdr:row>
      <xdr:rowOff>129188</xdr:rowOff>
    </xdr:to>
    <xdr:pic>
      <xdr:nvPicPr>
        <xdr:cNvPr id="24" name="Picture 23">
          <a:extLst>
            <a:ext uri="{FF2B5EF4-FFF2-40B4-BE49-F238E27FC236}">
              <a16:creationId xmlns:a16="http://schemas.microsoft.com/office/drawing/2014/main" id="{3F424464-67AC-0944-854F-CE4E4D7FDFD4}"/>
            </a:ext>
            <a:ext uri="{147F2762-F138-4A5C-976F-8EAC2B608ADB}">
              <a16:predDERef xmlns:a16="http://schemas.microsoft.com/office/drawing/2014/main" pred="{BDE753F4-C479-2841-B6AF-941F64FA767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79037" y="8687972"/>
          <a:ext cx="1191406" cy="691896"/>
        </a:xfrm>
        <a:prstGeom prst="rect">
          <a:avLst/>
        </a:prstGeom>
        <a:ln w="190500" cap="sq">
          <a:solidFill>
            <a:srgbClr val="C8C6BD"/>
          </a:solidFill>
          <a:prstDash val="solid"/>
          <a:miter lim="800000"/>
        </a:ln>
        <a:effectLst>
          <a:outerShdw blurRad="50800" dist="38100" dir="2700000" algn="tl" rotWithShape="0">
            <a:prstClr val="black">
              <a:alpha val="40000"/>
            </a:prst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2</xdr:col>
      <xdr:colOff>395946</xdr:colOff>
      <xdr:row>75</xdr:row>
      <xdr:rowOff>55391</xdr:rowOff>
    </xdr:from>
    <xdr:to>
      <xdr:col>4</xdr:col>
      <xdr:colOff>142846</xdr:colOff>
      <xdr:row>79</xdr:row>
      <xdr:rowOff>15767</xdr:rowOff>
    </xdr:to>
    <xdr:pic>
      <xdr:nvPicPr>
        <xdr:cNvPr id="25" name="Picture 24">
          <a:extLst>
            <a:ext uri="{FF2B5EF4-FFF2-40B4-BE49-F238E27FC236}">
              <a16:creationId xmlns:a16="http://schemas.microsoft.com/office/drawing/2014/main" id="{798DFACA-CD36-EC44-A813-AFDB5D84C8E2}"/>
            </a:ext>
            <a:ext uri="{147F2762-F138-4A5C-976F-8EAC2B608ADB}">
              <a16:predDERef xmlns:a16="http://schemas.microsoft.com/office/drawing/2014/main" pred="{3F424464-67AC-0944-854F-CE4E4D7FDFD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22766" y="13878071"/>
          <a:ext cx="920380" cy="691896"/>
        </a:xfrm>
        <a:prstGeom prst="rect">
          <a:avLst/>
        </a:prstGeom>
        <a:ln>
          <a:noFill/>
        </a:ln>
        <a:effectLst>
          <a:outerShdw blurRad="50800" dist="38100" dir="2700000" algn="tl" rotWithShape="0">
            <a:prstClr val="black">
              <a:alpha val="40000"/>
            </a:prstClr>
          </a:outerShdw>
          <a:softEdge rad="112500"/>
        </a:effectLst>
      </xdr:spPr>
    </xdr:pic>
    <xdr:clientData/>
  </xdr:twoCellAnchor>
  <xdr:twoCellAnchor editAs="oneCell">
    <xdr:from>
      <xdr:col>1</xdr:col>
      <xdr:colOff>26963</xdr:colOff>
      <xdr:row>103</xdr:row>
      <xdr:rowOff>10257</xdr:rowOff>
    </xdr:from>
    <xdr:to>
      <xdr:col>2</xdr:col>
      <xdr:colOff>502392</xdr:colOff>
      <xdr:row>106</xdr:row>
      <xdr:rowOff>153513</xdr:rowOff>
    </xdr:to>
    <xdr:pic>
      <xdr:nvPicPr>
        <xdr:cNvPr id="26" name="Picture 25">
          <a:extLst>
            <a:ext uri="{FF2B5EF4-FFF2-40B4-BE49-F238E27FC236}">
              <a16:creationId xmlns:a16="http://schemas.microsoft.com/office/drawing/2014/main" id="{420C2326-22BF-9148-AD63-07F73377D1F1}"/>
            </a:ext>
            <a:ext uri="{147F2762-F138-4A5C-976F-8EAC2B608ADB}">
              <a16:predDERef xmlns:a16="http://schemas.microsoft.com/office/drawing/2014/main" pred="{798DFACA-CD36-EC44-A813-AFDB5D84C8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67043" y="18953577"/>
          <a:ext cx="1062169" cy="691896"/>
        </a:xfrm>
        <a:prstGeom prst="rect">
          <a:avLst/>
        </a:prstGeom>
        <a:ln>
          <a:noFill/>
        </a:ln>
        <a:effectLst>
          <a:outerShdw blurRad="50800" dist="38100" dir="2700000" algn="tl" rotWithShape="0">
            <a:prstClr val="black">
              <a:alpha val="40000"/>
            </a:prstClr>
          </a:outerShdw>
          <a:softEdge rad="112500"/>
        </a:effectLst>
      </xdr:spPr>
    </xdr:pic>
    <xdr:clientData/>
  </xdr:twoCellAnchor>
  <xdr:twoCellAnchor editAs="oneCell">
    <xdr:from>
      <xdr:col>3</xdr:col>
      <xdr:colOff>135402</xdr:colOff>
      <xdr:row>103</xdr:row>
      <xdr:rowOff>26670</xdr:rowOff>
    </xdr:from>
    <xdr:to>
      <xdr:col>4</xdr:col>
      <xdr:colOff>131661</xdr:colOff>
      <xdr:row>106</xdr:row>
      <xdr:rowOff>169926</xdr:rowOff>
    </xdr:to>
    <xdr:pic>
      <xdr:nvPicPr>
        <xdr:cNvPr id="27" name="Picture 26">
          <a:extLst>
            <a:ext uri="{FF2B5EF4-FFF2-40B4-BE49-F238E27FC236}">
              <a16:creationId xmlns:a16="http://schemas.microsoft.com/office/drawing/2014/main" id="{332E9CA2-BC82-4D44-AE31-3D70DE8A55FF}"/>
            </a:ext>
            <a:ext uri="{147F2762-F138-4A5C-976F-8EAC2B608ADB}">
              <a16:predDERef xmlns:a16="http://schemas.microsoft.com/office/drawing/2014/main" pred="{420C2326-22BF-9148-AD63-07F73377D1F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948962" y="18969990"/>
          <a:ext cx="582999" cy="69189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379536</xdr:colOff>
      <xdr:row>103</xdr:row>
      <xdr:rowOff>10843</xdr:rowOff>
    </xdr:from>
    <xdr:to>
      <xdr:col>5</xdr:col>
      <xdr:colOff>392765</xdr:colOff>
      <xdr:row>106</xdr:row>
      <xdr:rowOff>154099</xdr:rowOff>
    </xdr:to>
    <xdr:pic>
      <xdr:nvPicPr>
        <xdr:cNvPr id="28" name="Picture 27">
          <a:extLst>
            <a:ext uri="{FF2B5EF4-FFF2-40B4-BE49-F238E27FC236}">
              <a16:creationId xmlns:a16="http://schemas.microsoft.com/office/drawing/2014/main" id="{1A334CD6-5479-8349-BF55-F014C268A37E}"/>
            </a:ext>
            <a:ext uri="{147F2762-F138-4A5C-976F-8EAC2B608ADB}">
              <a16:predDERef xmlns:a16="http://schemas.microsoft.com/office/drawing/2014/main" pred="{332E9CA2-BC82-4D44-AE31-3D70DE8A55F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779836" y="18954163"/>
          <a:ext cx="599969" cy="691896"/>
        </a:xfrm>
        <a:prstGeom prst="roundRect">
          <a:avLst>
            <a:gd name="adj" fmla="val 50000"/>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214533</xdr:colOff>
      <xdr:row>108</xdr:row>
      <xdr:rowOff>92906</xdr:rowOff>
    </xdr:from>
    <xdr:to>
      <xdr:col>2</xdr:col>
      <xdr:colOff>192208</xdr:colOff>
      <xdr:row>112</xdr:row>
      <xdr:rowOff>53282</xdr:rowOff>
    </xdr:to>
    <xdr:pic>
      <xdr:nvPicPr>
        <xdr:cNvPr id="29" name="Picture 28">
          <a:extLst>
            <a:ext uri="{FF2B5EF4-FFF2-40B4-BE49-F238E27FC236}">
              <a16:creationId xmlns:a16="http://schemas.microsoft.com/office/drawing/2014/main" id="{B50DF04C-C56E-0340-94E3-3F047F99AB66}"/>
            </a:ext>
            <a:ext uri="{147F2762-F138-4A5C-976F-8EAC2B608ADB}">
              <a16:predDERef xmlns:a16="http://schemas.microsoft.com/office/drawing/2014/main" pred="{1A334CD6-5479-8349-BF55-F014C268A37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54613" y="19950626"/>
          <a:ext cx="564415" cy="691896"/>
        </a:xfrm>
        <a:prstGeom prst="roundRect">
          <a:avLst>
            <a:gd name="adj" fmla="val 17917"/>
          </a:avLst>
        </a:prstGeom>
        <a:ln w="88900" cap="sq">
          <a:solidFill>
            <a:srgbClr val="FFFFFF"/>
          </a:solidFill>
          <a:miter lim="800000"/>
        </a:ln>
        <a:effectLst>
          <a:outerShdw blurRad="50800" dist="38100" dir="2700000" algn="tl" rotWithShape="0">
            <a:prstClr val="black">
              <a:alpha val="40000"/>
            </a:prstClr>
          </a:outerShdw>
        </a:effectLst>
      </xdr:spPr>
    </xdr:pic>
    <xdr:clientData/>
  </xdr:twoCellAnchor>
  <xdr:twoCellAnchor editAs="oneCell">
    <xdr:from>
      <xdr:col>1</xdr:col>
      <xdr:colOff>168811</xdr:colOff>
      <xdr:row>131</xdr:row>
      <xdr:rowOff>114886</xdr:rowOff>
    </xdr:from>
    <xdr:to>
      <xdr:col>2</xdr:col>
      <xdr:colOff>140686</xdr:colOff>
      <xdr:row>135</xdr:row>
      <xdr:rowOff>75262</xdr:rowOff>
    </xdr:to>
    <xdr:pic>
      <xdr:nvPicPr>
        <xdr:cNvPr id="30" name="Picture 29">
          <a:extLst>
            <a:ext uri="{FF2B5EF4-FFF2-40B4-BE49-F238E27FC236}">
              <a16:creationId xmlns:a16="http://schemas.microsoft.com/office/drawing/2014/main" id="{ACF436D8-510F-F44A-8791-6B508D4E3012}"/>
            </a:ext>
            <a:ext uri="{147F2762-F138-4A5C-976F-8EAC2B608ADB}">
              <a16:predDERef xmlns:a16="http://schemas.microsoft.com/office/drawing/2014/main" pred="{B50DF04C-C56E-0340-94E3-3F047F99AB6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08891" y="24178846"/>
          <a:ext cx="558615" cy="691896"/>
        </a:xfrm>
        <a:prstGeom prst="rect">
          <a:avLst/>
        </a:prstGeom>
        <a:ln w="88900" cap="sq" cmpd="thickThin">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4</xdr:col>
      <xdr:colOff>430237</xdr:colOff>
      <xdr:row>108</xdr:row>
      <xdr:rowOff>77079</xdr:rowOff>
    </xdr:from>
    <xdr:to>
      <xdr:col>5</xdr:col>
      <xdr:colOff>509649</xdr:colOff>
      <xdr:row>112</xdr:row>
      <xdr:rowOff>37455</xdr:rowOff>
    </xdr:to>
    <xdr:pic>
      <xdr:nvPicPr>
        <xdr:cNvPr id="31" name="Picture 30">
          <a:extLst>
            <a:ext uri="{FF2B5EF4-FFF2-40B4-BE49-F238E27FC236}">
              <a16:creationId xmlns:a16="http://schemas.microsoft.com/office/drawing/2014/main" id="{D84CDEFE-8D72-FB40-B190-E0B912BE24CC}"/>
            </a:ext>
            <a:ext uri="{147F2762-F138-4A5C-976F-8EAC2B608ADB}">
              <a16:predDERef xmlns:a16="http://schemas.microsoft.com/office/drawing/2014/main" pred="{ACF436D8-510F-F44A-8791-6B508D4E301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830537" y="19934799"/>
          <a:ext cx="666152" cy="691896"/>
        </a:xfrm>
        <a:prstGeom prst="ellipse">
          <a:avLst/>
        </a:prstGeom>
        <a:ln w="63500" cap="rnd">
          <a:solidFill>
            <a:srgbClr val="333333"/>
          </a:solidFill>
        </a:ln>
        <a:effectLst>
          <a:outerShdw blurRad="50800" dist="38100" dir="2700000" algn="tl" rotWithShape="0">
            <a:prstClr val="black">
              <a:alpha val="40000"/>
            </a:prst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3</xdr:col>
      <xdr:colOff>73268</xdr:colOff>
      <xdr:row>108</xdr:row>
      <xdr:rowOff>91733</xdr:rowOff>
    </xdr:from>
    <xdr:to>
      <xdr:col>4</xdr:col>
      <xdr:colOff>68005</xdr:colOff>
      <xdr:row>112</xdr:row>
      <xdr:rowOff>52109</xdr:rowOff>
    </xdr:to>
    <xdr:pic>
      <xdr:nvPicPr>
        <xdr:cNvPr id="32" name="Picture 31">
          <a:extLst>
            <a:ext uri="{FF2B5EF4-FFF2-40B4-BE49-F238E27FC236}">
              <a16:creationId xmlns:a16="http://schemas.microsoft.com/office/drawing/2014/main" id="{76A8F026-E097-3341-934F-174157DCA678}"/>
            </a:ext>
            <a:ext uri="{147F2762-F138-4A5C-976F-8EAC2B608ADB}">
              <a16:predDERef xmlns:a16="http://schemas.microsoft.com/office/drawing/2014/main" pred="{D84CDEFE-8D72-FB40-B190-E0B912BE24C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86828" y="19949453"/>
          <a:ext cx="581477" cy="691896"/>
        </a:xfrm>
        <a:prstGeom prst="roundRect">
          <a:avLst>
            <a:gd name="adj" fmla="val 16667"/>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2</xdr:col>
      <xdr:colOff>388620</xdr:colOff>
      <xdr:row>131</xdr:row>
      <xdr:rowOff>117231</xdr:rowOff>
    </xdr:from>
    <xdr:to>
      <xdr:col>3</xdr:col>
      <xdr:colOff>390172</xdr:colOff>
      <xdr:row>135</xdr:row>
      <xdr:rowOff>77607</xdr:rowOff>
    </xdr:to>
    <xdr:pic>
      <xdr:nvPicPr>
        <xdr:cNvPr id="33" name="Picture 32">
          <a:extLst>
            <a:ext uri="{FF2B5EF4-FFF2-40B4-BE49-F238E27FC236}">
              <a16:creationId xmlns:a16="http://schemas.microsoft.com/office/drawing/2014/main" id="{AE2AE76B-BCEF-7F4F-8A32-0FAD90F46CCF}"/>
            </a:ext>
            <a:ext uri="{147F2762-F138-4A5C-976F-8EAC2B608ADB}">
              <a16:predDERef xmlns:a16="http://schemas.microsoft.com/office/drawing/2014/main" pred="{76A8F026-E097-3341-934F-174157DCA67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615440" y="24181191"/>
          <a:ext cx="588292" cy="691896"/>
        </a:xfrm>
        <a:prstGeom prst="roundRect">
          <a:avLst>
            <a:gd name="adj" fmla="val 16667"/>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3</xdr:col>
      <xdr:colOff>543952</xdr:colOff>
      <xdr:row>131</xdr:row>
      <xdr:rowOff>85579</xdr:rowOff>
    </xdr:from>
    <xdr:to>
      <xdr:col>5</xdr:col>
      <xdr:colOff>460424</xdr:colOff>
      <xdr:row>135</xdr:row>
      <xdr:rowOff>45955</xdr:rowOff>
    </xdr:to>
    <xdr:pic>
      <xdr:nvPicPr>
        <xdr:cNvPr id="34" name="Picture 33">
          <a:extLst>
            <a:ext uri="{FF2B5EF4-FFF2-40B4-BE49-F238E27FC236}">
              <a16:creationId xmlns:a16="http://schemas.microsoft.com/office/drawing/2014/main" id="{9C4201FE-ACB3-0042-89D7-F76AF10B74AA}"/>
            </a:ext>
            <a:ext uri="{147F2762-F138-4A5C-976F-8EAC2B608ADB}">
              <a16:predDERef xmlns:a16="http://schemas.microsoft.com/office/drawing/2014/main" pred="{AE2AE76B-BCEF-7F4F-8A32-0FAD90F46CC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357512" y="24149539"/>
          <a:ext cx="1089952" cy="691896"/>
        </a:xfrm>
        <a:prstGeom prst="rect">
          <a:avLst/>
        </a:prstGeom>
        <a:solidFill>
          <a:srgbClr val="FFFFFF">
            <a:shade val="85000"/>
          </a:srgbClr>
        </a:solidFill>
        <a:ln w="88900" cap="sq">
          <a:solidFill>
            <a:srgbClr val="FFFFFF"/>
          </a:solidFill>
          <a:miter lim="800000"/>
        </a:ln>
        <a:effectLst>
          <a:outerShdw blurRad="50800" dist="38100" dir="2700000" algn="tl" rotWithShape="0">
            <a:prstClr val="black">
              <a:alpha val="40000"/>
            </a:prst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147125</xdr:colOff>
      <xdr:row>137</xdr:row>
      <xdr:rowOff>20808</xdr:rowOff>
    </xdr:from>
    <xdr:to>
      <xdr:col>2</xdr:col>
      <xdr:colOff>100545</xdr:colOff>
      <xdr:row>140</xdr:row>
      <xdr:rowOff>171684</xdr:rowOff>
    </xdr:to>
    <xdr:pic>
      <xdr:nvPicPr>
        <xdr:cNvPr id="35" name="Picture 34">
          <a:extLst>
            <a:ext uri="{FF2B5EF4-FFF2-40B4-BE49-F238E27FC236}">
              <a16:creationId xmlns:a16="http://schemas.microsoft.com/office/drawing/2014/main" id="{89E67EAF-1061-184A-8FF8-49709873B040}"/>
            </a:ext>
            <a:ext uri="{147F2762-F138-4A5C-976F-8EAC2B608ADB}">
              <a16:predDERef xmlns:a16="http://schemas.microsoft.com/office/drawing/2014/main" pred="{9C4201FE-ACB3-0042-89D7-F76AF10B74A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87205" y="25182048"/>
          <a:ext cx="540160" cy="699516"/>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2</xdr:col>
      <xdr:colOff>429064</xdr:colOff>
      <xdr:row>136</xdr:row>
      <xdr:rowOff>127781</xdr:rowOff>
    </xdr:from>
    <xdr:to>
      <xdr:col>3</xdr:col>
      <xdr:colOff>415399</xdr:colOff>
      <xdr:row>140</xdr:row>
      <xdr:rowOff>95777</xdr:rowOff>
    </xdr:to>
    <xdr:pic>
      <xdr:nvPicPr>
        <xdr:cNvPr id="36" name="Picture 35">
          <a:extLst>
            <a:ext uri="{FF2B5EF4-FFF2-40B4-BE49-F238E27FC236}">
              <a16:creationId xmlns:a16="http://schemas.microsoft.com/office/drawing/2014/main" id="{11669654-CFAB-D04B-837C-168BDCC810C8}"/>
            </a:ext>
            <a:ext uri="{147F2762-F138-4A5C-976F-8EAC2B608ADB}">
              <a16:predDERef xmlns:a16="http://schemas.microsoft.com/office/drawing/2014/main" pred="{89E67EAF-1061-184A-8FF8-49709873B04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55884" y="25106141"/>
          <a:ext cx="573075" cy="6995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221861</xdr:colOff>
      <xdr:row>136</xdr:row>
      <xdr:rowOff>128367</xdr:rowOff>
    </xdr:from>
    <xdr:to>
      <xdr:col>5</xdr:col>
      <xdr:colOff>232595</xdr:colOff>
      <xdr:row>140</xdr:row>
      <xdr:rowOff>88743</xdr:rowOff>
    </xdr:to>
    <xdr:pic>
      <xdr:nvPicPr>
        <xdr:cNvPr id="37" name="Picture 36">
          <a:extLst>
            <a:ext uri="{FF2B5EF4-FFF2-40B4-BE49-F238E27FC236}">
              <a16:creationId xmlns:a16="http://schemas.microsoft.com/office/drawing/2014/main" id="{F8E79CC9-B6B7-8243-8858-F5C53AEACBA9}"/>
            </a:ext>
            <a:ext uri="{147F2762-F138-4A5C-976F-8EAC2B608ADB}">
              <a16:predDERef xmlns:a16="http://schemas.microsoft.com/office/drawing/2014/main" pred="{11669654-CFAB-D04B-837C-168BDCC810C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22161" y="25106727"/>
          <a:ext cx="597474" cy="691896"/>
        </a:xfrm>
        <a:prstGeom prst="rect">
          <a:avLst/>
        </a:prstGeom>
        <a:ln>
          <a:noFill/>
        </a:ln>
        <a:effectLst>
          <a:outerShdw blurRad="50800" dist="38100" dir="2700000" algn="tl" rotWithShape="0">
            <a:prstClr val="black">
              <a:alpha val="40000"/>
            </a:prstClr>
          </a:outerShdw>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twoCellAnchor editAs="oneCell">
    <xdr:from>
      <xdr:col>1</xdr:col>
      <xdr:colOff>93785</xdr:colOff>
      <xdr:row>161</xdr:row>
      <xdr:rowOff>14361</xdr:rowOff>
    </xdr:from>
    <xdr:to>
      <xdr:col>2</xdr:col>
      <xdr:colOff>208026</xdr:colOff>
      <xdr:row>166</xdr:row>
      <xdr:rowOff>34975</xdr:rowOff>
    </xdr:to>
    <xdr:pic>
      <xdr:nvPicPr>
        <xdr:cNvPr id="38" name="Picture 37">
          <a:extLst>
            <a:ext uri="{FF2B5EF4-FFF2-40B4-BE49-F238E27FC236}">
              <a16:creationId xmlns:a16="http://schemas.microsoft.com/office/drawing/2014/main" id="{35AEF87B-1486-2040-A8C0-F1B89D1755B2}"/>
            </a:ext>
            <a:ext uri="{147F2762-F138-4A5C-976F-8EAC2B608ADB}">
              <a16:predDERef xmlns:a16="http://schemas.microsoft.com/office/drawing/2014/main" pred="{F8E79CC9-B6B7-8243-8858-F5C53AEACBA9}"/>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33865" y="29564721"/>
          <a:ext cx="700981" cy="935014"/>
        </a:xfrm>
        <a:prstGeom prst="snip2DiagRect">
          <a:avLst>
            <a:gd name="adj1" fmla="val 0"/>
            <a:gd name="adj2" fmla="val 18696"/>
          </a:avLst>
        </a:prstGeom>
        <a:solidFill>
          <a:srgbClr val="FFFFFF">
            <a:shade val="85000"/>
          </a:srgbClr>
        </a:solidFill>
        <a:ln w="88900" cap="sq">
          <a:solidFill>
            <a:srgbClr val="FFFFFF"/>
          </a:solidFill>
          <a:miter lim="800000"/>
        </a:ln>
        <a:effectLst>
          <a:outerShdw blurRad="50800" dist="38100" dir="2700000" algn="tl" rotWithShape="0">
            <a:prstClr val="black">
              <a:alpha val="40000"/>
            </a:prst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475370</xdr:colOff>
      <xdr:row>160</xdr:row>
      <xdr:rowOff>182295</xdr:rowOff>
    </xdr:from>
    <xdr:to>
      <xdr:col>4</xdr:col>
      <xdr:colOff>2873</xdr:colOff>
      <xdr:row>166</xdr:row>
      <xdr:rowOff>44456</xdr:rowOff>
    </xdr:to>
    <xdr:pic>
      <xdr:nvPicPr>
        <xdr:cNvPr id="40" name="Picture 39">
          <a:extLst>
            <a:ext uri="{FF2B5EF4-FFF2-40B4-BE49-F238E27FC236}">
              <a16:creationId xmlns:a16="http://schemas.microsoft.com/office/drawing/2014/main" id="{5CA03DAA-5243-9045-B1B2-5423F36FBD36}"/>
            </a:ext>
            <a:ext uri="{147F2762-F138-4A5C-976F-8EAC2B608ADB}">
              <a16:predDERef xmlns:a16="http://schemas.microsoft.com/office/drawing/2014/main" pred="{35AEF87B-1486-2040-A8C0-F1B89D1755B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702190" y="29549775"/>
          <a:ext cx="700983" cy="959441"/>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4</xdr:col>
      <xdr:colOff>139505</xdr:colOff>
      <xdr:row>161</xdr:row>
      <xdr:rowOff>155330</xdr:rowOff>
    </xdr:from>
    <xdr:to>
      <xdr:col>6</xdr:col>
      <xdr:colOff>65346</xdr:colOff>
      <xdr:row>165</xdr:row>
      <xdr:rowOff>115706</xdr:rowOff>
    </xdr:to>
    <xdr:pic>
      <xdr:nvPicPr>
        <xdr:cNvPr id="41" name="Picture 40">
          <a:extLst>
            <a:ext uri="{FF2B5EF4-FFF2-40B4-BE49-F238E27FC236}">
              <a16:creationId xmlns:a16="http://schemas.microsoft.com/office/drawing/2014/main" id="{B507A531-4D53-2545-8D8D-5D85351EB4B5}"/>
            </a:ext>
            <a:ext uri="{147F2762-F138-4A5C-976F-8EAC2B608ADB}">
              <a16:predDERef xmlns:a16="http://schemas.microsoft.com/office/drawing/2014/main" pred="{5CA03DAA-5243-9045-B1B2-5423F36FBD36}"/>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539805" y="29705690"/>
          <a:ext cx="1099321" cy="691896"/>
        </a:xfrm>
        <a:prstGeom prst="roundRect">
          <a:avLst>
            <a:gd name="adj" fmla="val 16667"/>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4</xdr:col>
      <xdr:colOff>453097</xdr:colOff>
      <xdr:row>167</xdr:row>
      <xdr:rowOff>136281</xdr:rowOff>
    </xdr:from>
    <xdr:to>
      <xdr:col>5</xdr:col>
      <xdr:colOff>567338</xdr:colOff>
      <xdr:row>172</xdr:row>
      <xdr:rowOff>154082</xdr:rowOff>
    </xdr:to>
    <xdr:pic>
      <xdr:nvPicPr>
        <xdr:cNvPr id="42" name="Picture 41">
          <a:extLst>
            <a:ext uri="{FF2B5EF4-FFF2-40B4-BE49-F238E27FC236}">
              <a16:creationId xmlns:a16="http://schemas.microsoft.com/office/drawing/2014/main" id="{ED897C1F-631D-7049-BC39-41520AE72677}"/>
            </a:ext>
            <a:ext uri="{147F2762-F138-4A5C-976F-8EAC2B608ADB}">
              <a16:predDERef xmlns:a16="http://schemas.microsoft.com/office/drawing/2014/main" pred="{B507A531-4D53-2545-8D8D-5D85351EB4B5}"/>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853397" y="30783921"/>
          <a:ext cx="700981" cy="9322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159434</xdr:colOff>
      <xdr:row>168</xdr:row>
      <xdr:rowOff>19930</xdr:rowOff>
    </xdr:from>
    <xdr:to>
      <xdr:col>2</xdr:col>
      <xdr:colOff>273675</xdr:colOff>
      <xdr:row>172</xdr:row>
      <xdr:rowOff>115752</xdr:rowOff>
    </xdr:to>
    <xdr:pic>
      <xdr:nvPicPr>
        <xdr:cNvPr id="43" name="Picture 42">
          <a:extLst>
            <a:ext uri="{FF2B5EF4-FFF2-40B4-BE49-F238E27FC236}">
              <a16:creationId xmlns:a16="http://schemas.microsoft.com/office/drawing/2014/main" id="{B05A077E-D074-A040-B5C9-225C8C28AA8E}"/>
            </a:ext>
            <a:ext uri="{147F2762-F138-4A5C-976F-8EAC2B608ADB}">
              <a16:predDERef xmlns:a16="http://schemas.microsoft.com/office/drawing/2014/main" pred="{ED897C1F-631D-7049-BC39-41520AE72677}"/>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99514" y="30850450"/>
          <a:ext cx="700981" cy="827342"/>
        </a:xfrm>
        <a:prstGeom prst="rect">
          <a:avLst/>
        </a:prstGeom>
        <a:ln w="88900" cap="sq" cmpd="thickThin">
          <a:solidFill>
            <a:srgbClr val="000000"/>
          </a:solidFill>
          <a:prstDash val="solid"/>
          <a:miter lim="800000"/>
        </a:ln>
        <a:effectLst>
          <a:outerShdw blurRad="50800" dist="38100" dir="2700000" algn="tl" rotWithShape="0">
            <a:prstClr val="black">
              <a:alpha val="40000"/>
            </a:prstClr>
          </a:outerShdw>
        </a:effectLst>
      </xdr:spPr>
    </xdr:pic>
    <xdr:clientData/>
  </xdr:twoCellAnchor>
  <xdr:twoCellAnchor editAs="oneCell">
    <xdr:from>
      <xdr:col>2</xdr:col>
      <xdr:colOff>544831</xdr:colOff>
      <xdr:row>168</xdr:row>
      <xdr:rowOff>42203</xdr:rowOff>
    </xdr:from>
    <xdr:to>
      <xdr:col>4</xdr:col>
      <xdr:colOff>72332</xdr:colOff>
      <xdr:row>172</xdr:row>
      <xdr:rowOff>60101</xdr:rowOff>
    </xdr:to>
    <xdr:pic>
      <xdr:nvPicPr>
        <xdr:cNvPr id="44" name="Picture 43">
          <a:extLst>
            <a:ext uri="{FF2B5EF4-FFF2-40B4-BE49-F238E27FC236}">
              <a16:creationId xmlns:a16="http://schemas.microsoft.com/office/drawing/2014/main" id="{01970113-DB73-094C-8E7A-9000874E2CD1}"/>
            </a:ext>
            <a:ext uri="{147F2762-F138-4A5C-976F-8EAC2B608ADB}">
              <a16:predDERef xmlns:a16="http://schemas.microsoft.com/office/drawing/2014/main" pred="{B05A077E-D074-A040-B5C9-225C8C28AA8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771651" y="30872723"/>
          <a:ext cx="700981" cy="749418"/>
        </a:xfrm>
        <a:prstGeom prst="roundRect">
          <a:avLst>
            <a:gd name="adj" fmla="val 50000"/>
          </a:avLst>
        </a:prstGeom>
        <a:ln>
          <a:noFill/>
        </a:ln>
        <a:effectLst>
          <a:outerShdw blurRad="50800" dist="38100" dir="2700000" algn="tl" rotWithShape="0">
            <a:prstClr val="black">
              <a:alpha val="40000"/>
            </a:prst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60960</xdr:colOff>
      <xdr:row>192</xdr:row>
      <xdr:rowOff>22860</xdr:rowOff>
    </xdr:from>
    <xdr:to>
      <xdr:col>2</xdr:col>
      <xdr:colOff>230190</xdr:colOff>
      <xdr:row>196</xdr:row>
      <xdr:rowOff>175337</xdr:rowOff>
    </xdr:to>
    <xdr:pic>
      <xdr:nvPicPr>
        <xdr:cNvPr id="45" name="Picture 44">
          <a:extLst>
            <a:ext uri="{FF2B5EF4-FFF2-40B4-BE49-F238E27FC236}">
              <a16:creationId xmlns:a16="http://schemas.microsoft.com/office/drawing/2014/main" id="{DA52522F-E748-4A2F-8234-8F953C901962}"/>
            </a:ext>
          </a:extLst>
        </xdr:cNvPr>
        <xdr:cNvPicPr>
          <a:picLocks noChangeAspect="1"/>
        </xdr:cNvPicPr>
      </xdr:nvPicPr>
      <xdr:blipFill>
        <a:blip xmlns:r="http://schemas.openxmlformats.org/officeDocument/2006/relationships" r:embed="rId37"/>
        <a:stretch>
          <a:fillRect/>
        </a:stretch>
      </xdr:blipFill>
      <xdr:spPr>
        <a:xfrm>
          <a:off x="701040" y="35242500"/>
          <a:ext cx="755970" cy="883997"/>
        </a:xfrm>
        <a:prstGeom prst="rect">
          <a:avLst/>
        </a:prstGeom>
      </xdr:spPr>
    </xdr:pic>
    <xdr:clientData/>
  </xdr:twoCellAnchor>
  <xdr:twoCellAnchor editAs="oneCell">
    <xdr:from>
      <xdr:col>2</xdr:col>
      <xdr:colOff>281940</xdr:colOff>
      <xdr:row>191</xdr:row>
      <xdr:rowOff>175260</xdr:rowOff>
    </xdr:from>
    <xdr:to>
      <xdr:col>5</xdr:col>
      <xdr:colOff>112914</xdr:colOff>
      <xdr:row>196</xdr:row>
      <xdr:rowOff>175339</xdr:rowOff>
    </xdr:to>
    <xdr:pic>
      <xdr:nvPicPr>
        <xdr:cNvPr id="47" name="Picture 46">
          <a:extLst>
            <a:ext uri="{FF2B5EF4-FFF2-40B4-BE49-F238E27FC236}">
              <a16:creationId xmlns:a16="http://schemas.microsoft.com/office/drawing/2014/main" id="{97B75D8B-58F5-4E74-8973-9947FE6F89A3}"/>
            </a:ext>
          </a:extLst>
        </xdr:cNvPr>
        <xdr:cNvPicPr>
          <a:picLocks noChangeAspect="1"/>
        </xdr:cNvPicPr>
      </xdr:nvPicPr>
      <xdr:blipFill>
        <a:blip xmlns:r="http://schemas.openxmlformats.org/officeDocument/2006/relationships" r:embed="rId38"/>
        <a:stretch>
          <a:fillRect/>
        </a:stretch>
      </xdr:blipFill>
      <xdr:spPr>
        <a:xfrm>
          <a:off x="1508760" y="35212020"/>
          <a:ext cx="1591194" cy="914479"/>
        </a:xfrm>
        <a:prstGeom prst="rect">
          <a:avLst/>
        </a:prstGeom>
      </xdr:spPr>
    </xdr:pic>
    <xdr:clientData/>
  </xdr:twoCellAnchor>
  <xdr:twoCellAnchor editAs="oneCell">
    <xdr:from>
      <xdr:col>5</xdr:col>
      <xdr:colOff>266700</xdr:colOff>
      <xdr:row>191</xdr:row>
      <xdr:rowOff>129540</xdr:rowOff>
    </xdr:from>
    <xdr:to>
      <xdr:col>6</xdr:col>
      <xdr:colOff>576150</xdr:colOff>
      <xdr:row>196</xdr:row>
      <xdr:rowOff>99137</xdr:rowOff>
    </xdr:to>
    <xdr:pic>
      <xdr:nvPicPr>
        <xdr:cNvPr id="49" name="Picture 48">
          <a:extLst>
            <a:ext uri="{FF2B5EF4-FFF2-40B4-BE49-F238E27FC236}">
              <a16:creationId xmlns:a16="http://schemas.microsoft.com/office/drawing/2014/main" id="{064207D9-7B6A-41BA-B74C-3651C601505F}"/>
            </a:ext>
          </a:extLst>
        </xdr:cNvPr>
        <xdr:cNvPicPr>
          <a:picLocks noChangeAspect="1"/>
        </xdr:cNvPicPr>
      </xdr:nvPicPr>
      <xdr:blipFill>
        <a:blip xmlns:r="http://schemas.openxmlformats.org/officeDocument/2006/relationships" r:embed="rId39"/>
        <a:stretch>
          <a:fillRect/>
        </a:stretch>
      </xdr:blipFill>
      <xdr:spPr>
        <a:xfrm>
          <a:off x="3253740" y="35166300"/>
          <a:ext cx="896190" cy="883997"/>
        </a:xfrm>
        <a:prstGeom prst="rect">
          <a:avLst/>
        </a:prstGeom>
      </xdr:spPr>
    </xdr:pic>
    <xdr:clientData/>
  </xdr:twoCellAnchor>
  <xdr:twoCellAnchor editAs="oneCell">
    <xdr:from>
      <xdr:col>1</xdr:col>
      <xdr:colOff>22860</xdr:colOff>
      <xdr:row>198</xdr:row>
      <xdr:rowOff>22860</xdr:rowOff>
    </xdr:from>
    <xdr:to>
      <xdr:col>2</xdr:col>
      <xdr:colOff>423758</xdr:colOff>
      <xdr:row>203</xdr:row>
      <xdr:rowOff>83905</xdr:rowOff>
    </xdr:to>
    <xdr:pic>
      <xdr:nvPicPr>
        <xdr:cNvPr id="51" name="Picture 50">
          <a:extLst>
            <a:ext uri="{FF2B5EF4-FFF2-40B4-BE49-F238E27FC236}">
              <a16:creationId xmlns:a16="http://schemas.microsoft.com/office/drawing/2014/main" id="{D56FAF96-9341-41DC-8DC4-052E3EB66FC1}"/>
            </a:ext>
          </a:extLst>
        </xdr:cNvPr>
        <xdr:cNvPicPr>
          <a:picLocks noChangeAspect="1"/>
        </xdr:cNvPicPr>
      </xdr:nvPicPr>
      <xdr:blipFill>
        <a:blip xmlns:r="http://schemas.openxmlformats.org/officeDocument/2006/relationships" r:embed="rId40"/>
        <a:stretch>
          <a:fillRect/>
        </a:stretch>
      </xdr:blipFill>
      <xdr:spPr>
        <a:xfrm>
          <a:off x="662940" y="36339780"/>
          <a:ext cx="987638" cy="975445"/>
        </a:xfrm>
        <a:prstGeom prst="rect">
          <a:avLst/>
        </a:prstGeom>
      </xdr:spPr>
    </xdr:pic>
    <xdr:clientData/>
  </xdr:twoCellAnchor>
  <xdr:twoCellAnchor editAs="oneCell">
    <xdr:from>
      <xdr:col>3</xdr:col>
      <xdr:colOff>91440</xdr:colOff>
      <xdr:row>198</xdr:row>
      <xdr:rowOff>15240</xdr:rowOff>
    </xdr:from>
    <xdr:to>
      <xdr:col>4</xdr:col>
      <xdr:colOff>455758</xdr:colOff>
      <xdr:row>202</xdr:row>
      <xdr:rowOff>155524</xdr:rowOff>
    </xdr:to>
    <xdr:pic>
      <xdr:nvPicPr>
        <xdr:cNvPr id="53" name="Picture 52">
          <a:extLst>
            <a:ext uri="{FF2B5EF4-FFF2-40B4-BE49-F238E27FC236}">
              <a16:creationId xmlns:a16="http://schemas.microsoft.com/office/drawing/2014/main" id="{F95CC2A4-B14E-4C11-9E50-16ED93358CB2}"/>
            </a:ext>
          </a:extLst>
        </xdr:cNvPr>
        <xdr:cNvPicPr>
          <a:picLocks noChangeAspect="1"/>
        </xdr:cNvPicPr>
      </xdr:nvPicPr>
      <xdr:blipFill>
        <a:blip xmlns:r="http://schemas.openxmlformats.org/officeDocument/2006/relationships" r:embed="rId41"/>
        <a:stretch>
          <a:fillRect/>
        </a:stretch>
      </xdr:blipFill>
      <xdr:spPr>
        <a:xfrm>
          <a:off x="1905000" y="36332160"/>
          <a:ext cx="951058" cy="871804"/>
        </a:xfrm>
        <a:prstGeom prst="rect">
          <a:avLst/>
        </a:prstGeom>
      </xdr:spPr>
    </xdr:pic>
    <xdr:clientData/>
  </xdr:twoCellAnchor>
  <xdr:twoCellAnchor editAs="oneCell">
    <xdr:from>
      <xdr:col>5</xdr:col>
      <xdr:colOff>213360</xdr:colOff>
      <xdr:row>197</xdr:row>
      <xdr:rowOff>45720</xdr:rowOff>
    </xdr:from>
    <xdr:to>
      <xdr:col>6</xdr:col>
      <xdr:colOff>583775</xdr:colOff>
      <xdr:row>202</xdr:row>
      <xdr:rowOff>106765</xdr:rowOff>
    </xdr:to>
    <xdr:pic>
      <xdr:nvPicPr>
        <xdr:cNvPr id="55" name="Picture 54">
          <a:extLst>
            <a:ext uri="{FF2B5EF4-FFF2-40B4-BE49-F238E27FC236}">
              <a16:creationId xmlns:a16="http://schemas.microsoft.com/office/drawing/2014/main" id="{DB895E00-33D0-4E38-AA99-6F95969411B4}"/>
            </a:ext>
          </a:extLst>
        </xdr:cNvPr>
        <xdr:cNvPicPr>
          <a:picLocks noChangeAspect="1"/>
        </xdr:cNvPicPr>
      </xdr:nvPicPr>
      <xdr:blipFill>
        <a:blip xmlns:r="http://schemas.openxmlformats.org/officeDocument/2006/relationships" r:embed="rId42"/>
        <a:stretch>
          <a:fillRect/>
        </a:stretch>
      </xdr:blipFill>
      <xdr:spPr>
        <a:xfrm>
          <a:off x="3200400" y="36179760"/>
          <a:ext cx="957155" cy="9754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refacedmaths.co.uk/index.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barefacedmaths.co.uk/Cuisennaire.htm" TargetMode="External"/><Relationship Id="rId2" Type="http://schemas.openxmlformats.org/officeDocument/2006/relationships/hyperlink" Target="http://www.barefacedmaths.co.uk/Pebbles.htm" TargetMode="External"/><Relationship Id="rId1" Type="http://schemas.openxmlformats.org/officeDocument/2006/relationships/hyperlink" Target="http://www.barefacedmaths.co.uk/resources_files/Abacus.xls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arefacedmaths.co.uk/Cuisennaire.htm" TargetMode="External"/><Relationship Id="rId2" Type="http://schemas.openxmlformats.org/officeDocument/2006/relationships/hyperlink" Target="http://www.barefacedmaths.co.uk/resources_files/Abacus.xlsx" TargetMode="External"/><Relationship Id="rId1" Type="http://schemas.openxmlformats.org/officeDocument/2006/relationships/hyperlink" Target="http://www.barefacedmaths.co.uk/Pebbles.ht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barefacedmaths.co.uk/Cuisennaire.htm" TargetMode="External"/><Relationship Id="rId2" Type="http://schemas.openxmlformats.org/officeDocument/2006/relationships/hyperlink" Target="http://www.barefacedmaths.co.uk/resources_files/Abacus.xlsx" TargetMode="External"/><Relationship Id="rId1" Type="http://schemas.openxmlformats.org/officeDocument/2006/relationships/hyperlink" Target="http://www.barefacedmaths.co.uk/Pebbles.ht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barefacedmaths.co.uk/Cuisennaire.htm" TargetMode="External"/><Relationship Id="rId2" Type="http://schemas.openxmlformats.org/officeDocument/2006/relationships/hyperlink" Target="http://www.barefacedmaths.co.uk/resources_files/Abacus.xlsx" TargetMode="External"/><Relationship Id="rId1" Type="http://schemas.openxmlformats.org/officeDocument/2006/relationships/hyperlink" Target="http://www.barefacedmaths.co.uk/Pebbles.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barefacedmaths.co.uk/Pebbles.htm" TargetMode="External"/><Relationship Id="rId2" Type="http://schemas.openxmlformats.org/officeDocument/2006/relationships/hyperlink" Target="http://www.barefacedmaths.co.uk/resources_files/Abacus.xlsx" TargetMode="External"/><Relationship Id="rId1" Type="http://schemas.openxmlformats.org/officeDocument/2006/relationships/hyperlink" Target="http://www.barefacedmaths.co.uk/Cuisennaire.htm"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T28"/>
  <sheetViews>
    <sheetView showGridLines="0" showRowColHeaders="0" tabSelected="1" topLeftCell="B1" zoomScaleNormal="80" zoomScaleSheetLayoutView="100" workbookViewId="0">
      <selection activeCell="D12" sqref="D12"/>
    </sheetView>
  </sheetViews>
  <sheetFormatPr defaultColWidth="8.88671875" defaultRowHeight="14.4" x14ac:dyDescent="0.3"/>
  <cols>
    <col min="1" max="1" width="8.5546875" style="23" customWidth="1"/>
    <col min="2" max="2" width="1.109375" style="23" customWidth="1"/>
    <col min="3" max="3" width="9.88671875" style="23" customWidth="1"/>
    <col min="4" max="4" width="7.33203125" style="23" customWidth="1"/>
    <col min="5" max="5" width="5.109375" style="23" customWidth="1"/>
    <col min="6" max="6" width="7" style="23" customWidth="1"/>
    <col min="7" max="7" width="10.33203125" style="23" customWidth="1"/>
    <col min="8" max="14" width="8.5546875" style="23" customWidth="1"/>
    <col min="15" max="16384" width="8.88671875" style="24"/>
  </cols>
  <sheetData>
    <row r="1" spans="1:20" s="15" customFormat="1" ht="6" customHeight="1" x14ac:dyDescent="0.3">
      <c r="A1" s="13"/>
      <c r="B1" s="60"/>
      <c r="C1" s="96" t="s">
        <v>57</v>
      </c>
      <c r="D1" s="96"/>
      <c r="E1" s="96"/>
      <c r="F1" s="96"/>
      <c r="G1" s="96"/>
      <c r="H1" s="96"/>
      <c r="I1" s="96"/>
      <c r="J1" s="60"/>
      <c r="K1" s="60"/>
      <c r="L1" s="60"/>
      <c r="M1" s="60"/>
      <c r="N1" s="60"/>
      <c r="O1" s="60"/>
      <c r="P1" s="60"/>
      <c r="Q1" s="60"/>
      <c r="R1" s="60"/>
      <c r="S1" s="60"/>
      <c r="T1" s="60"/>
    </row>
    <row r="2" spans="1:20" s="15" customFormat="1" ht="9.6" customHeight="1" x14ac:dyDescent="0.35">
      <c r="A2" s="14"/>
      <c r="B2" s="60"/>
      <c r="C2" s="96"/>
      <c r="D2" s="96"/>
      <c r="E2" s="96"/>
      <c r="F2" s="96"/>
      <c r="G2" s="96"/>
      <c r="H2" s="96"/>
      <c r="I2" s="96"/>
      <c r="J2" s="60"/>
      <c r="K2" s="60"/>
      <c r="L2" s="60"/>
      <c r="M2" s="60"/>
      <c r="N2" s="60"/>
      <c r="O2" s="60"/>
      <c r="P2" s="60"/>
      <c r="Q2" s="60"/>
      <c r="R2" s="60"/>
      <c r="S2" s="60"/>
      <c r="T2" s="60"/>
    </row>
    <row r="3" spans="1:20" s="15" customFormat="1" ht="18" x14ac:dyDescent="0.35">
      <c r="A3" s="14"/>
      <c r="B3" s="60"/>
      <c r="C3" s="96"/>
      <c r="D3" s="96"/>
      <c r="E3" s="96"/>
      <c r="F3" s="96"/>
      <c r="G3" s="96"/>
      <c r="H3" s="96"/>
      <c r="I3" s="96"/>
      <c r="J3" s="60"/>
      <c r="K3" s="60"/>
      <c r="L3" s="60"/>
      <c r="M3" s="60"/>
      <c r="N3" s="60"/>
      <c r="O3" s="60"/>
      <c r="P3" s="60"/>
      <c r="Q3" s="60"/>
      <c r="R3" s="60"/>
      <c r="S3" s="60"/>
      <c r="T3" s="60"/>
    </row>
    <row r="4" spans="1:20" s="17" customFormat="1" ht="9" customHeight="1" thickBot="1" x14ac:dyDescent="0.4">
      <c r="A4" s="14"/>
      <c r="B4" s="60"/>
      <c r="C4" s="60"/>
      <c r="D4" s="60"/>
      <c r="E4" s="60"/>
      <c r="F4" s="60"/>
      <c r="G4" s="60"/>
      <c r="H4" s="60"/>
      <c r="I4" s="60"/>
      <c r="J4" s="60"/>
      <c r="K4" s="60"/>
      <c r="L4" s="60"/>
      <c r="M4" s="60"/>
      <c r="N4" s="61"/>
      <c r="O4" s="62"/>
      <c r="P4" s="62"/>
      <c r="Q4" s="62"/>
      <c r="R4" s="62"/>
      <c r="S4" s="62"/>
      <c r="T4" s="62"/>
    </row>
    <row r="5" spans="1:20" s="17" customFormat="1" ht="20.399999999999999" thickTop="1" thickBot="1" x14ac:dyDescent="0.5">
      <c r="A5" s="18"/>
      <c r="B5" s="63"/>
      <c r="C5" s="104" t="s">
        <v>59</v>
      </c>
      <c r="D5" s="105"/>
      <c r="E5" s="105"/>
      <c r="F5" s="106"/>
      <c r="G5" s="102" t="s">
        <v>3</v>
      </c>
      <c r="H5" s="103"/>
      <c r="I5" s="77"/>
      <c r="J5" s="77"/>
      <c r="K5" s="77"/>
      <c r="L5" s="77"/>
      <c r="M5" s="61"/>
      <c r="N5" s="80"/>
      <c r="O5" s="80"/>
      <c r="P5" s="79"/>
      <c r="Q5" s="79"/>
      <c r="R5" s="62"/>
      <c r="S5" s="62"/>
      <c r="T5" s="62"/>
    </row>
    <row r="6" spans="1:20" s="17" customFormat="1" ht="20.399999999999999" thickTop="1" thickBot="1" x14ac:dyDescent="0.5">
      <c r="A6" s="18"/>
      <c r="B6" s="63"/>
      <c r="C6" s="107" t="s">
        <v>60</v>
      </c>
      <c r="D6" s="108"/>
      <c r="E6" s="61"/>
      <c r="F6" s="72"/>
      <c r="G6" s="97">
        <f ca="1">NOW()</f>
        <v>43487.629109374997</v>
      </c>
      <c r="H6" s="98"/>
      <c r="I6" s="78"/>
      <c r="J6" s="78"/>
      <c r="K6" s="75"/>
      <c r="L6" s="76"/>
      <c r="M6" s="61"/>
      <c r="N6" s="61"/>
      <c r="O6" s="62"/>
      <c r="P6" s="62"/>
      <c r="Q6" s="62"/>
      <c r="R6" s="62"/>
      <c r="S6" s="62"/>
      <c r="T6" s="62"/>
    </row>
    <row r="7" spans="1:20" s="17" customFormat="1" ht="8.4" customHeight="1" x14ac:dyDescent="0.35">
      <c r="A7" s="20"/>
      <c r="B7" s="65"/>
      <c r="C7" s="66"/>
      <c r="D7" s="66"/>
      <c r="E7" s="61"/>
      <c r="F7" s="61"/>
      <c r="G7" s="64"/>
      <c r="H7" s="67"/>
      <c r="I7" s="61"/>
      <c r="J7" s="61"/>
      <c r="K7" s="61"/>
      <c r="L7" s="61"/>
      <c r="M7" s="61"/>
      <c r="N7" s="61"/>
      <c r="O7" s="62"/>
      <c r="P7" s="62"/>
      <c r="Q7" s="62"/>
      <c r="R7" s="62"/>
      <c r="S7" s="62"/>
      <c r="T7" s="62"/>
    </row>
    <row r="8" spans="1:20" s="17" customFormat="1" ht="18" customHeight="1" x14ac:dyDescent="0.35">
      <c r="B8" s="63"/>
      <c r="C8" s="100" t="s">
        <v>58</v>
      </c>
      <c r="D8" s="100"/>
      <c r="E8" s="100"/>
      <c r="F8" s="100"/>
      <c r="G8" s="100"/>
      <c r="H8" s="100"/>
      <c r="I8" s="100"/>
      <c r="J8" s="69"/>
      <c r="K8" s="69"/>
      <c r="L8" s="69"/>
      <c r="M8" s="69"/>
      <c r="N8" s="69"/>
      <c r="O8" s="69"/>
      <c r="P8" s="69"/>
      <c r="Q8" s="69"/>
      <c r="R8" s="69"/>
      <c r="S8" s="63"/>
      <c r="T8" s="63"/>
    </row>
    <row r="9" spans="1:20" s="17" customFormat="1" ht="30.6" customHeight="1" x14ac:dyDescent="0.35">
      <c r="B9" s="63"/>
      <c r="C9" s="100"/>
      <c r="D9" s="100"/>
      <c r="E9" s="100"/>
      <c r="F9" s="100"/>
      <c r="G9" s="100"/>
      <c r="H9" s="100"/>
      <c r="I9" s="100"/>
      <c r="J9" s="69"/>
      <c r="K9" s="69"/>
      <c r="L9" s="69"/>
      <c r="M9" s="69"/>
      <c r="N9" s="69"/>
      <c r="O9" s="69"/>
      <c r="P9" s="69"/>
      <c r="Q9" s="69"/>
      <c r="R9" s="69"/>
      <c r="S9" s="68"/>
      <c r="T9" s="68"/>
    </row>
    <row r="10" spans="1:20" s="17" customFormat="1" ht="27.6" customHeight="1" x14ac:dyDescent="0.35">
      <c r="A10" s="19"/>
      <c r="B10" s="63"/>
      <c r="C10" s="100"/>
      <c r="D10" s="100"/>
      <c r="E10" s="100"/>
      <c r="F10" s="100"/>
      <c r="G10" s="100"/>
      <c r="H10" s="100"/>
      <c r="I10" s="100"/>
      <c r="J10" s="69"/>
      <c r="K10" s="69"/>
      <c r="L10" s="69"/>
      <c r="M10" s="69"/>
      <c r="N10" s="69"/>
      <c r="O10" s="69"/>
      <c r="P10" s="69"/>
      <c r="Q10" s="69"/>
      <c r="R10" s="69"/>
      <c r="S10" s="69"/>
      <c r="T10" s="69"/>
    </row>
    <row r="11" spans="1:20" s="17" customFormat="1" ht="18" customHeight="1" x14ac:dyDescent="0.35">
      <c r="A11" s="19"/>
      <c r="B11" s="63"/>
      <c r="C11" s="81" t="s">
        <v>14</v>
      </c>
      <c r="D11" s="70" t="s">
        <v>13</v>
      </c>
      <c r="E11" s="72" t="s">
        <v>75</v>
      </c>
      <c r="F11" s="72"/>
      <c r="G11" s="72"/>
      <c r="H11" s="72"/>
      <c r="I11" s="72"/>
      <c r="J11" s="72"/>
      <c r="K11" s="72"/>
      <c r="L11" s="72"/>
      <c r="M11" s="72"/>
      <c r="N11" s="72"/>
      <c r="O11" s="72"/>
      <c r="P11" s="72"/>
      <c r="Q11" s="72"/>
      <c r="R11" s="72"/>
      <c r="S11" s="63"/>
      <c r="T11" s="63"/>
    </row>
    <row r="12" spans="1:20" s="17" customFormat="1" ht="18" customHeight="1" x14ac:dyDescent="0.35">
      <c r="A12" s="19"/>
      <c r="B12" s="63"/>
      <c r="C12" s="81" t="s">
        <v>34</v>
      </c>
      <c r="D12" s="70" t="s">
        <v>35</v>
      </c>
      <c r="E12" s="72" t="s">
        <v>73</v>
      </c>
      <c r="F12" s="72"/>
      <c r="G12" s="72"/>
      <c r="H12" s="72"/>
      <c r="I12" s="72"/>
      <c r="J12" s="72"/>
      <c r="K12" s="72"/>
      <c r="L12" s="72"/>
      <c r="M12" s="72"/>
      <c r="N12" s="72"/>
      <c r="O12" s="72"/>
      <c r="P12" s="72"/>
      <c r="Q12" s="72"/>
      <c r="R12" s="72"/>
      <c r="S12" s="63"/>
      <c r="T12" s="63"/>
    </row>
    <row r="13" spans="1:20" s="17" customFormat="1" ht="30.6" customHeight="1" x14ac:dyDescent="0.35">
      <c r="B13" s="62"/>
      <c r="C13" s="101" t="s">
        <v>2</v>
      </c>
      <c r="D13" s="101"/>
      <c r="E13" s="101"/>
      <c r="F13" s="101"/>
      <c r="G13" s="101"/>
      <c r="H13" s="101"/>
      <c r="I13" s="101"/>
      <c r="J13" s="84"/>
      <c r="K13" s="84"/>
      <c r="L13" s="84"/>
      <c r="M13" s="84"/>
      <c r="N13" s="84"/>
      <c r="O13" s="84"/>
      <c r="P13" s="84"/>
      <c r="Q13" s="84"/>
      <c r="R13" s="84"/>
      <c r="S13" s="71"/>
      <c r="T13" s="71"/>
    </row>
    <row r="14" spans="1:20" s="17" customFormat="1" ht="18" customHeight="1" x14ac:dyDescent="0.35">
      <c r="A14" s="19"/>
      <c r="B14" s="63"/>
      <c r="C14" s="81" t="s">
        <v>6</v>
      </c>
      <c r="D14" s="99" t="s">
        <v>7</v>
      </c>
      <c r="E14" s="99"/>
      <c r="F14" s="82" t="s">
        <v>74</v>
      </c>
      <c r="G14" s="72"/>
      <c r="H14" s="72"/>
      <c r="I14" s="72"/>
      <c r="J14" s="72"/>
      <c r="K14" s="72"/>
      <c r="L14" s="72"/>
      <c r="M14" s="72"/>
      <c r="N14" s="72"/>
      <c r="O14" s="72"/>
      <c r="P14" s="72"/>
      <c r="Q14" s="72"/>
      <c r="R14" s="72"/>
      <c r="S14" s="63"/>
      <c r="T14" s="63"/>
    </row>
    <row r="15" spans="1:20" s="17" customFormat="1" ht="6.6" customHeight="1" x14ac:dyDescent="0.35">
      <c r="A15" s="19"/>
      <c r="B15" s="63"/>
      <c r="C15" s="63"/>
      <c r="D15" s="63"/>
      <c r="E15" s="63"/>
      <c r="F15" s="63"/>
      <c r="G15" s="63"/>
      <c r="H15" s="63"/>
      <c r="I15" s="63"/>
      <c r="J15" s="61"/>
      <c r="K15" s="61"/>
      <c r="L15" s="61"/>
      <c r="M15" s="61"/>
      <c r="N15" s="61"/>
      <c r="O15" s="62"/>
      <c r="P15" s="62"/>
      <c r="Q15" s="62"/>
      <c r="R15" s="62"/>
      <c r="S15" s="62"/>
      <c r="T15" s="62"/>
    </row>
    <row r="16" spans="1:20" s="17" customFormat="1" ht="15" customHeight="1" x14ac:dyDescent="0.35">
      <c r="A16" s="19"/>
      <c r="B16" s="72"/>
      <c r="C16" s="109" t="s">
        <v>1</v>
      </c>
      <c r="D16" s="109"/>
      <c r="E16" s="109"/>
      <c r="F16" s="109"/>
      <c r="G16" s="109"/>
      <c r="H16" s="109"/>
      <c r="I16" s="109"/>
      <c r="J16" s="61"/>
      <c r="K16" s="61"/>
      <c r="L16" s="61"/>
      <c r="M16" s="61"/>
      <c r="N16" s="61"/>
      <c r="O16" s="62"/>
      <c r="P16" s="62"/>
      <c r="Q16" s="62"/>
      <c r="R16" s="62"/>
      <c r="S16" s="62"/>
      <c r="T16" s="62"/>
    </row>
    <row r="17" spans="1:20" s="17" customFormat="1" ht="28.2" customHeight="1" x14ac:dyDescent="0.35">
      <c r="A17" s="20"/>
      <c r="B17" s="65"/>
      <c r="C17" s="95" t="s">
        <v>25</v>
      </c>
      <c r="D17" s="95"/>
      <c r="E17" s="95"/>
      <c r="F17" s="95"/>
      <c r="G17" s="95"/>
      <c r="H17" s="95"/>
      <c r="I17" s="95"/>
      <c r="J17" s="63"/>
      <c r="K17" s="63"/>
      <c r="L17" s="63"/>
      <c r="M17" s="63"/>
      <c r="N17" s="63"/>
      <c r="O17" s="63"/>
      <c r="P17" s="63"/>
      <c r="Q17" s="63"/>
      <c r="R17" s="63"/>
      <c r="S17" s="63"/>
      <c r="T17" s="63"/>
    </row>
    <row r="18" spans="1:20" s="17" customFormat="1" ht="30" customHeight="1" x14ac:dyDescent="0.35">
      <c r="A18" s="19"/>
      <c r="B18" s="63"/>
      <c r="C18" s="95" t="s">
        <v>26</v>
      </c>
      <c r="D18" s="95"/>
      <c r="E18" s="95"/>
      <c r="F18" s="95"/>
      <c r="G18" s="95"/>
      <c r="H18" s="95"/>
      <c r="I18" s="95"/>
      <c r="J18" s="63"/>
      <c r="K18" s="63"/>
      <c r="L18" s="63"/>
      <c r="M18" s="63"/>
      <c r="N18" s="63"/>
      <c r="O18" s="63"/>
      <c r="P18" s="63"/>
      <c r="Q18" s="63"/>
      <c r="R18" s="63"/>
      <c r="S18" s="63"/>
      <c r="T18" s="63"/>
    </row>
    <row r="19" spans="1:20" s="17" customFormat="1" ht="18" customHeight="1" x14ac:dyDescent="0.35">
      <c r="A19" s="19"/>
      <c r="B19" s="63"/>
      <c r="C19" s="96" t="s">
        <v>38</v>
      </c>
      <c r="D19" s="96"/>
      <c r="E19" s="96"/>
      <c r="F19" s="96"/>
      <c r="G19" s="96"/>
      <c r="H19" s="96"/>
      <c r="I19" s="96"/>
      <c r="J19" s="60"/>
      <c r="K19" s="60"/>
      <c r="L19" s="60"/>
      <c r="M19" s="60"/>
      <c r="N19" s="60"/>
      <c r="O19" s="60"/>
      <c r="P19" s="60"/>
      <c r="Q19" s="60"/>
      <c r="R19" s="60"/>
      <c r="S19" s="62"/>
      <c r="T19" s="62"/>
    </row>
    <row r="20" spans="1:20" s="17" customFormat="1" ht="2.4" customHeight="1" x14ac:dyDescent="0.35">
      <c r="A20" s="19"/>
      <c r="B20" s="63"/>
      <c r="C20" s="73"/>
      <c r="D20" s="73"/>
      <c r="E20" s="73"/>
      <c r="F20" s="73"/>
      <c r="G20" s="73"/>
      <c r="H20" s="73"/>
      <c r="I20" s="73"/>
      <c r="J20" s="73"/>
      <c r="K20" s="73"/>
      <c r="L20" s="73"/>
      <c r="M20" s="73"/>
      <c r="N20" s="73"/>
      <c r="O20" s="73"/>
      <c r="P20" s="73"/>
      <c r="Q20" s="73"/>
      <c r="R20" s="73"/>
      <c r="S20" s="62"/>
      <c r="T20" s="62"/>
    </row>
    <row r="21" spans="1:20" s="17" customFormat="1" ht="2.4" customHeight="1" x14ac:dyDescent="0.35">
      <c r="A21" s="19"/>
      <c r="B21" s="63"/>
      <c r="C21" s="74"/>
      <c r="D21" s="74"/>
      <c r="E21" s="74"/>
      <c r="F21" s="74"/>
      <c r="G21" s="74"/>
      <c r="H21" s="74"/>
      <c r="I21" s="74"/>
      <c r="J21" s="74"/>
      <c r="K21" s="74"/>
      <c r="L21" s="74"/>
      <c r="M21" s="74"/>
      <c r="N21" s="74"/>
      <c r="O21" s="74"/>
      <c r="P21" s="74"/>
      <c r="Q21" s="74"/>
      <c r="R21" s="74"/>
      <c r="S21" s="62"/>
      <c r="T21" s="62"/>
    </row>
    <row r="22" spans="1:20" s="17" customFormat="1" ht="15.6" customHeight="1" x14ac:dyDescent="0.35">
      <c r="A22" s="19"/>
      <c r="B22" s="63"/>
      <c r="C22" s="88" t="s">
        <v>12</v>
      </c>
      <c r="D22" s="74"/>
      <c r="E22" s="74"/>
      <c r="F22" s="74"/>
      <c r="G22" s="74"/>
      <c r="H22" s="74"/>
      <c r="I22" s="74"/>
      <c r="J22" s="74"/>
      <c r="K22" s="74"/>
      <c r="L22" s="74"/>
      <c r="M22" s="74"/>
      <c r="N22" s="74"/>
      <c r="O22" s="74"/>
      <c r="P22" s="74"/>
      <c r="Q22" s="74"/>
      <c r="R22" s="74"/>
      <c r="S22" s="62"/>
      <c r="T22" s="62"/>
    </row>
    <row r="23" spans="1:20" s="17" customFormat="1" ht="21" x14ac:dyDescent="0.35">
      <c r="A23" s="19"/>
      <c r="B23" s="19"/>
      <c r="C23" s="52" t="s">
        <v>5</v>
      </c>
      <c r="D23" s="52" t="s">
        <v>8</v>
      </c>
      <c r="E23" s="52" t="s">
        <v>9</v>
      </c>
      <c r="F23" s="52" t="s">
        <v>10</v>
      </c>
      <c r="G23" s="21" t="s">
        <v>11</v>
      </c>
      <c r="H23" s="22"/>
      <c r="I23" s="19"/>
      <c r="J23" s="16"/>
      <c r="K23" s="16"/>
      <c r="L23" s="16"/>
      <c r="M23" s="16"/>
      <c r="N23" s="16"/>
    </row>
    <row r="24" spans="1:20" s="17" customFormat="1" ht="18" x14ac:dyDescent="0.35">
      <c r="A24" s="19"/>
      <c r="B24" s="19"/>
      <c r="D24" s="19"/>
      <c r="E24" s="19"/>
      <c r="F24" s="19"/>
      <c r="G24" s="18"/>
      <c r="H24" s="18"/>
      <c r="I24" s="18"/>
      <c r="J24" s="16"/>
      <c r="K24" s="16"/>
      <c r="L24" s="16"/>
      <c r="M24" s="16"/>
      <c r="N24" s="16"/>
    </row>
    <row r="25" spans="1:20" s="15" customFormat="1" x14ac:dyDescent="0.3"/>
    <row r="26" spans="1:20" s="15" customFormat="1" ht="18" x14ac:dyDescent="0.35">
      <c r="C26" s="19"/>
    </row>
    <row r="27" spans="1:20" x14ac:dyDescent="0.3">
      <c r="C27" s="15"/>
    </row>
    <row r="28" spans="1:20" x14ac:dyDescent="0.3">
      <c r="C28" s="15"/>
    </row>
  </sheetData>
  <mergeCells count="12">
    <mergeCell ref="G5:H5"/>
    <mergeCell ref="C1:I3"/>
    <mergeCell ref="C5:F5"/>
    <mergeCell ref="C6:D6"/>
    <mergeCell ref="C16:I16"/>
    <mergeCell ref="C17:I17"/>
    <mergeCell ref="C18:I18"/>
    <mergeCell ref="C19:I19"/>
    <mergeCell ref="G6:H6"/>
    <mergeCell ref="D14:E14"/>
    <mergeCell ref="C8:I10"/>
    <mergeCell ref="C13:I13"/>
  </mergeCells>
  <hyperlinks>
    <hyperlink ref="C23" location="'+'!D2" tooltip="CLICK to practise addition" display="+" xr:uid="{00000000-0004-0000-0000-000002000000}"/>
    <hyperlink ref="D23" location="'-'!D2" tooltip="CLICK to practise subtraction" display="-" xr:uid="{00000000-0004-0000-0000-000003000000}"/>
    <hyperlink ref="E23" location="x!D2" tooltip="CLICK to practise multiplication" display="x" xr:uid="{00000000-0004-0000-0000-000004000000}"/>
    <hyperlink ref="F23" location="div!D2" tooltip="CLICK to practise division" display="÷" xr:uid="{00000000-0004-0000-0000-000005000000}"/>
    <hyperlink ref="G23" location="mixed!M3" tooltip="CLICK to practise mixed arithmetic" display="mixed" xr:uid="{00000000-0004-0000-0000-000006000000}"/>
    <hyperlink ref="D11" location="Intro!C4" tooltip="CLICK to return to Intro/Instructions page" display="&lt;- Intro" xr:uid="{DB4F5F20-313F-400F-9ED1-EE46790D556A}"/>
    <hyperlink ref="D12" r:id="rId1" tooltip="CLICK for Bare Faced Maths Resources" xr:uid="{1E284397-6B62-4BAD-9671-372BC0E65805}"/>
  </hyperlinks>
  <pageMargins left="0.19685039370078741" right="0.19685039370078741" top="0.19685039370078741" bottom="0.19685039370078741" header="0" footer="0.19685039370078741"/>
  <pageSetup paperSize="9" orientation="landscape" r:id="rId2"/>
  <headerFooter>
    <oddFooter>&amp;L
page &amp;P of &amp;N&amp;C
&amp;F &amp;A&amp;R(C) M G Specialist Education 2017
BareFacedMaths.co.uk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BA96-07CF-4B75-B729-2F5FB9E0EEBD}">
  <sheetPr>
    <tabColor rgb="FFFFFF00"/>
  </sheetPr>
  <dimension ref="A1:Q65"/>
  <sheetViews>
    <sheetView showGridLines="0" showRowColHeaders="0" workbookViewId="0">
      <pane xSplit="1" ySplit="5" topLeftCell="B6" activePane="bottomRight" state="frozen"/>
      <selection pane="topRight" activeCell="B1" sqref="B1"/>
      <selection pane="bottomLeft" activeCell="A6" sqref="A6"/>
      <selection pane="bottomRight" activeCell="D2" sqref="D2"/>
    </sheetView>
  </sheetViews>
  <sheetFormatPr defaultRowHeight="14.4" x14ac:dyDescent="0.3"/>
  <cols>
    <col min="1" max="1" width="5.44140625" style="26" customWidth="1"/>
    <col min="2" max="2" width="6.33203125" customWidth="1"/>
    <col min="3" max="3" width="2.6640625" customWidth="1"/>
    <col min="4" max="4" width="6.33203125" customWidth="1"/>
    <col min="5" max="5" width="4" customWidth="1"/>
    <col min="6" max="6" width="6.88671875" customWidth="1"/>
    <col min="7" max="7" width="3.21875" customWidth="1"/>
    <col min="8" max="8" width="6.5546875" customWidth="1"/>
    <col min="9" max="9" width="20.88671875" customWidth="1"/>
    <col min="10" max="17" width="8.88671875" hidden="1" customWidth="1"/>
  </cols>
  <sheetData>
    <row r="1" spans="1:17" ht="15" thickBot="1" x14ac:dyDescent="0.35">
      <c r="E1" s="27" t="s">
        <v>24</v>
      </c>
      <c r="I1" s="51" t="s">
        <v>16</v>
      </c>
      <c r="J1" t="str">
        <f>_xlfn.UNICHAR(10003)</f>
        <v>✓</v>
      </c>
      <c r="K1">
        <f>IF(ISBLANK(H2),0,IF(OR(H2&lt;1,H2&gt;20),20,H2))</f>
        <v>0</v>
      </c>
      <c r="L1" t="s">
        <v>36</v>
      </c>
      <c r="M1">
        <f>IF(OR(N4&gt;0,O4&gt;0),1,0)</f>
        <v>0</v>
      </c>
    </row>
    <row r="2" spans="1:17" ht="18.600000000000001" thickBot="1" x14ac:dyDescent="0.4">
      <c r="B2" s="112" t="str">
        <f>IF(OR(ISBLANK(D2),ISBLANK(F2)),"","&lt;- Intro")</f>
        <v/>
      </c>
      <c r="C2" s="113"/>
      <c r="D2" s="85"/>
      <c r="E2" s="27" t="s">
        <v>0</v>
      </c>
      <c r="F2" s="85"/>
      <c r="G2" s="27" t="s">
        <v>21</v>
      </c>
      <c r="H2" s="85"/>
      <c r="I2" s="29" t="s">
        <v>22</v>
      </c>
    </row>
    <row r="3" spans="1:17" x14ac:dyDescent="0.3">
      <c r="A3" s="111" t="str">
        <f>IF(Intro!C5="enter name here","",Intro!C5)</f>
        <v/>
      </c>
      <c r="B3" s="111"/>
      <c r="C3" s="111"/>
      <c r="D3" s="111"/>
      <c r="E3" s="111"/>
      <c r="F3" s="111"/>
      <c r="G3" s="110" t="str">
        <f>IF(Intro!C6="enter date","",Intro!C6)</f>
        <v/>
      </c>
      <c r="H3" s="110"/>
      <c r="I3" s="44" t="str">
        <f>IF(OR(G6="Sometimes",G6="Show Tools?"),IF(Q4&gt;0,"Cuisenaire Rods",""),"Cuisenaire Rods")</f>
        <v/>
      </c>
      <c r="J3" s="4"/>
    </row>
    <row r="4" spans="1:17" ht="15" thickBot="1" x14ac:dyDescent="0.35">
      <c r="C4" s="27" t="s">
        <v>23</v>
      </c>
      <c r="F4" s="43" t="str">
        <f>IF(OR(G6="Sometimes",G6="Show Tools?"),IF(Q4&gt;0,"Pebbles",""),"Pebbles")</f>
        <v/>
      </c>
      <c r="G4" s="114" t="str">
        <f>IF(OR(G6="Sometimes",G6="Show Tools?"),IF(Q4&gt;0,"Abacus",""),"Abacus")</f>
        <v/>
      </c>
      <c r="H4" s="115"/>
      <c r="I4" s="40" t="str">
        <f>IF(OR(G6="Sometimes",G6="Show Tools?"),IF(Q4&gt;0,"Numberlines",""),"Numberlines")</f>
        <v/>
      </c>
      <c r="K4">
        <f>SUM(K7:K64)</f>
        <v>0</v>
      </c>
      <c r="L4">
        <f>SUM(L7:L64)</f>
        <v>0</v>
      </c>
      <c r="N4">
        <f t="shared" ref="N4:P4" si="0">SUM(N7:N64)</f>
        <v>0</v>
      </c>
      <c r="O4">
        <f t="shared" si="0"/>
        <v>0</v>
      </c>
      <c r="P4">
        <f t="shared" si="0"/>
        <v>0</v>
      </c>
      <c r="Q4">
        <f>SUM(Q7:Q64)</f>
        <v>0</v>
      </c>
    </row>
    <row r="5" spans="1:17" ht="19.2" thickTop="1" thickBot="1" x14ac:dyDescent="0.35">
      <c r="B5" s="86" t="str">
        <f ca="1">IF(AND(N4=O4,P4=N4,Q4=0,N4&lt;K1),INT(RANDBETWEEN(MIN(D2,F2),MAX(D2,F2))),"")</f>
        <v/>
      </c>
      <c r="D5" s="86" t="str">
        <f ca="1">IF(AND(O4&lt;N4,Q4=0,O4&lt;K1),IF(OR(D2&lt;0,F2&lt;0),INT(RANDBETWEEN(MIN(ABS(D2),ABS(F2),0),MAX(ABS(D2),ABS(F2)))),INT(RANDBETWEEN(MIN(ABS(D2),ABS(F2)),MAX(ABS(D2),ABS(F2))))),"")</f>
        <v/>
      </c>
      <c r="F5" s="31" t="str">
        <f>IF(OR(K4&lt;K1,K1&lt;1),"","Well done!")</f>
        <v/>
      </c>
      <c r="G5" s="38" t="str">
        <f>IF(OR(K4&lt;K1,K1&lt;1),"",K4)</f>
        <v/>
      </c>
      <c r="H5" s="38" t="str">
        <f>IF(OR(K4&lt;K1,K1&lt;1),"","out of")</f>
        <v/>
      </c>
      <c r="I5" s="39" t="str">
        <f>IF(OR(K4&lt;K1,K1&lt;1),"",_xlfn.CONCAT(K1," with ",L4,IF(L4=1," correction!"," corrections!")))</f>
        <v/>
      </c>
      <c r="K5" t="s">
        <v>27</v>
      </c>
      <c r="L5" t="s">
        <v>28</v>
      </c>
      <c r="N5" t="s">
        <v>29</v>
      </c>
      <c r="O5" t="s">
        <v>30</v>
      </c>
      <c r="P5" t="s">
        <v>33</v>
      </c>
      <c r="Q5" t="s">
        <v>31</v>
      </c>
    </row>
    <row r="6" spans="1:17" ht="15.6" thickTop="1" thickBot="1" x14ac:dyDescent="0.35">
      <c r="B6" s="8">
        <f>IF(OR(B7="",B7="_"),0,IF(B7&lt;0,MOD(ABS(B7),10),MOD(B7,10)))</f>
        <v>0</v>
      </c>
      <c r="D6" s="8">
        <f>IF(OR(D7="",D7="_"),0,IF(D7&lt;0,MOD(ABS(D7),10),MOD(D7,10)))</f>
        <v>0</v>
      </c>
      <c r="G6" s="119" t="s">
        <v>61</v>
      </c>
      <c r="H6" s="120"/>
    </row>
    <row r="7" spans="1:17" ht="18.600000000000001" thickBot="1" x14ac:dyDescent="0.4">
      <c r="A7" s="26" t="str">
        <f>IF($K$1&gt;0,"Q1:   ","")</f>
        <v/>
      </c>
      <c r="B7" s="33" t="str">
        <f>IF(A7="","","_")</f>
        <v/>
      </c>
      <c r="C7" s="30" t="str">
        <f>IF(A7="","","+")</f>
        <v/>
      </c>
      <c r="D7" s="33" t="str">
        <f>IF(A7="","","_")</f>
        <v/>
      </c>
      <c r="E7" s="32" t="str">
        <f>IF(A7="","","=")</f>
        <v/>
      </c>
      <c r="F7" s="33" t="str">
        <f>IF(A7="","","_")</f>
        <v/>
      </c>
      <c r="G7" s="116" t="str">
        <f>IF(OR(F7="",F7="_"),"",IF(B7+D7=F7,IF(OR(B7=0,D7=0,F7=0),_xlfn.CONCAT($J$1,"  Excellent - 0s are tricky!"),IF(OR(AND(B7&lt;0,MOD(D7,10)&gt;B6,B6&gt;0),AND(B6+MOD(D7,10)&gt;10,ABS(B7-F7)&gt;10,B6&gt;0)),_xlfn.CONCAT($J$1," Brilliant counting through ",F7-MOD(F7,10)),_xlfn.CONCAT($J$1," well done!"))),IF(B7&lt;1,IF(ABS(B7)+D7=ABS(F7),IF(F7&gt;0,"Oops! Watch for negatives!",IF(B7+D7&gt;0,"Oops! Count carefully near 0!","Oops! Always add UP numberlines!")),"Oops! Check using the Tools above."),IF(OR(ABS(B7)&lt;1,ABS(D7)&lt;1),"Careful! 0s are tricky!",IF(AND(MOD(B7,100)&gt;50,MOD(D7,100)&gt;50),"Oops! Try adding the 50s first?","Oops! Check using the Tools above.")))))</f>
        <v/>
      </c>
      <c r="H7" s="117"/>
      <c r="I7" s="117"/>
      <c r="J7">
        <f>IF(OR(B7="",B7="_",D7="",D7="_",F7="",F7="_"),0,IF(B7+D7=F7,1,-1))</f>
        <v>0</v>
      </c>
      <c r="K7">
        <f>IF(AND(OR(F7="_",F7="",ISBLANK(F7)),OR(ISBLANK(F8),F8="")),0,IF(OR(J7=1,J8=1),1,-1))</f>
        <v>0</v>
      </c>
      <c r="L7">
        <f>IF(OR(AND(J8=0,J7=1),AND(J8=0,J7=0),J8=-1),0,1)</f>
        <v>0</v>
      </c>
      <c r="N7">
        <f>IF(OR(B7="",B7="_",ISBLANK(B7)),0,1)</f>
        <v>0</v>
      </c>
      <c r="O7">
        <f>IF(OR(D7="",D7="_",ISBLANK(D7)),0,1)</f>
        <v>0</v>
      </c>
      <c r="P7">
        <f>IF(OR(F7="",F7="_",ISBLANK(F7)),0,1)</f>
        <v>0</v>
      </c>
      <c r="Q7">
        <f>IF(OR(B8="",B8="_"),0,IF(OR(F8="",F8="_"),1,0))</f>
        <v>0</v>
      </c>
    </row>
    <row r="8" spans="1:17" ht="18.600000000000001" thickBot="1" x14ac:dyDescent="0.4">
      <c r="A8" s="31" t="str">
        <f>IF(J7=-1,"retry","")</f>
        <v/>
      </c>
      <c r="B8" s="35" t="str">
        <f>IF(J7=-1,B7,"")</f>
        <v/>
      </c>
      <c r="C8" s="34" t="str">
        <f>IF($J7=-1,"+","")</f>
        <v/>
      </c>
      <c r="D8" s="35" t="str">
        <f>IF(J7=-1,D7,"")</f>
        <v/>
      </c>
      <c r="E8" s="34" t="str">
        <f>IF($J7=-1,"=","")</f>
        <v/>
      </c>
      <c r="F8" s="36" t="str">
        <f>IF(J7=-1,"_","")</f>
        <v/>
      </c>
      <c r="G8" s="118" t="str">
        <f>IF(OR(F8="",F8="_"),"",IF(B8+D8=F8,IF(OR(AND(B8&lt;0,MOD(D8,10)&gt;B6,B6&gt;0),AND(B6+MOD(D8,10)&gt;10,ABS(B8-F8)&gt;10,B6&gt;0)),_xlfn.CONCAT($J$1," Brilliant counting through ",F8-MOD(F8,10)),_xlfn.CONCAT($J$1," Well corrected!")),"Oops! Check again and retype."))</f>
        <v/>
      </c>
      <c r="H8" s="117"/>
      <c r="I8" s="117"/>
      <c r="J8">
        <f>IF(OR(B8="",B8="_",D8="",D8="_",F8="",F8="_"),0,IF(B8+D8=F8,1,-1))</f>
        <v>0</v>
      </c>
    </row>
    <row r="9" spans="1:17" ht="15" thickBot="1" x14ac:dyDescent="0.35">
      <c r="B9" s="8">
        <f>IF(OR(B10="",B10="_"),0,IF(B10&lt;0,MOD(ABS(B10),10),MOD(B10,10)))</f>
        <v>0</v>
      </c>
      <c r="D9" s="8">
        <f>IF(OR(D10="",D10="_"),0,IF(D10&lt;0,MOD(ABS(D10),10),MOD(D10,10)))</f>
        <v>0</v>
      </c>
    </row>
    <row r="10" spans="1:17" ht="18.600000000000001" thickBot="1" x14ac:dyDescent="0.4">
      <c r="A10" s="26" t="str">
        <f>IF($K$1&gt;1,"Q2:   ","")</f>
        <v/>
      </c>
      <c r="B10" s="33" t="str">
        <f>IF(A10="","","_")</f>
        <v/>
      </c>
      <c r="C10" s="30" t="str">
        <f>IF(A10="","","+")</f>
        <v/>
      </c>
      <c r="D10" s="33" t="str">
        <f>IF(A10="","","_")</f>
        <v/>
      </c>
      <c r="E10" s="32" t="str">
        <f>IF(A10="","","=")</f>
        <v/>
      </c>
      <c r="F10" s="33" t="str">
        <f>IF(A10="","","_")</f>
        <v/>
      </c>
      <c r="G10" s="116" t="str">
        <f>IF(OR(F10="",F10="_"),"",IF(B10+D10=F10,IF(OR(B10=0,D10=0,F10=0),_xlfn.CONCAT($J$1,"  Excellent - 0s are tricky!"),IF(OR(AND(B10&lt;0,MOD(D10,10)&gt;B9,B9&gt;0),AND(B9+MOD(D10,10)&gt;10,ABS(B10-F10)&gt;10,B9&gt;0)),_xlfn.CONCAT($J$1," Brilliant counting through ",F10-MOD(F10,10)),_xlfn.CONCAT($J$1," well done!"))),IF(B10&lt;1,IF(ABS(B10)+D10=ABS(F10),IF(F10&gt;0,"Oops! Watch for negatives!",IF(B10+D10&gt;0,"Oops! Count carefully near 0!","Oops! Always add UP numberlines!")),"Oops! Check using the Tools above."),IF(OR(ABS(B10)&lt;1,ABS(D10)&lt;1),"Careful! 0s are tricky!",IF(AND(MOD(B10,100)&gt;50,MOD(D10,100)&gt;50),"Oops! Try adding the 50s first?","Oops! Check using the Tools above.")))))</f>
        <v/>
      </c>
      <c r="H10" s="117"/>
      <c r="I10" s="117"/>
      <c r="J10">
        <f>IF(OR(B10="",B10="_",D10="",D10="_",F10="",F10="_"),0,IF(B10+D10=F10,1,-1))</f>
        <v>0</v>
      </c>
      <c r="K10">
        <f t="shared" ref="K10" si="1">IF(AND(OR(F10="_",F10="",ISBLANK(F10)),OR(ISBLANK(F11),F11="")),0,IF(OR(J10=1,J11=1),1,-1))</f>
        <v>0</v>
      </c>
      <c r="L10">
        <f>IF(OR(AND(J11=0,J10=1),AND(J11=0,J10=0),J11=-1),0,1)</f>
        <v>0</v>
      </c>
      <c r="N10">
        <f>IF(OR(B10="",B10="_",ISBLANK(B10)),0,1)</f>
        <v>0</v>
      </c>
      <c r="O10">
        <f>IF(OR(D10="",D10="_",ISBLANK(D10)),0,1)</f>
        <v>0</v>
      </c>
      <c r="P10">
        <f t="shared" ref="P10" si="2">IF(OR(F10="",F10="_",ISBLANK(F10)),0,1)</f>
        <v>0</v>
      </c>
      <c r="Q10">
        <f>IF(OR(B11="",B11="_"),0,IF(OR(F11="",F11="_"),1,0))</f>
        <v>0</v>
      </c>
    </row>
    <row r="11" spans="1:17" ht="18.600000000000001" thickBot="1" x14ac:dyDescent="0.4">
      <c r="A11" s="31" t="str">
        <f>IF(J10=-1,"retry","")</f>
        <v/>
      </c>
      <c r="B11" s="35" t="str">
        <f>IF(J10=-1,B10,"")</f>
        <v/>
      </c>
      <c r="C11" s="34" t="str">
        <f>IF($J10=-1,"+","")</f>
        <v/>
      </c>
      <c r="D11" s="35" t="str">
        <f>IF(J10=-1,D10,"")</f>
        <v/>
      </c>
      <c r="E11" s="34" t="str">
        <f>IF($J10=-1,"=","")</f>
        <v/>
      </c>
      <c r="F11" s="36" t="str">
        <f>IF(J10=-1,"_","")</f>
        <v/>
      </c>
      <c r="G11" s="118" t="str">
        <f>IF(OR(F11="",F11="_"),"",IF(B11+D11=F11,IF(OR(AND(B11&lt;0,MOD(D11,10)&gt;B9,B9&gt;0),AND(B9+MOD(D11,10)&gt;10,ABS(B11-F11)&gt;10,B9&gt;0)),_xlfn.CONCAT($J$1," Brilliant counting through ",F11-MOD(F11,10)),_xlfn.CONCAT($J$1," Well corrected!")),"Oops! Check again and retype."))</f>
        <v/>
      </c>
      <c r="H11" s="117"/>
      <c r="I11" s="117"/>
      <c r="J11">
        <f>IF(OR(B11="",B11="_",D11="",D11="_",F11="",F11="_"),0,IF(B11+D11=F11,1,-1))</f>
        <v>0</v>
      </c>
    </row>
    <row r="12" spans="1:17" ht="15" thickBot="1" x14ac:dyDescent="0.35">
      <c r="B12" s="8">
        <f>IF(OR(B13="",B13="_"),0,IF(B13&lt;0,MOD(ABS(B13),10),MOD(B13,10)))</f>
        <v>0</v>
      </c>
      <c r="D12" s="8">
        <f>IF(OR(D13="",D13="_"),0,IF(D13&lt;0,MOD(ABS(D13),10),MOD(D13,10)))</f>
        <v>0</v>
      </c>
    </row>
    <row r="13" spans="1:17" ht="18.600000000000001" thickBot="1" x14ac:dyDescent="0.4">
      <c r="A13" s="26" t="str">
        <f>IF($K$1&gt;2,"Q3:   ","")</f>
        <v/>
      </c>
      <c r="B13" s="33" t="str">
        <f>IF(A13="","","_")</f>
        <v/>
      </c>
      <c r="C13" s="30" t="str">
        <f>IF(A13="","","+")</f>
        <v/>
      </c>
      <c r="D13" s="33" t="str">
        <f>IF(A13="","","_")</f>
        <v/>
      </c>
      <c r="E13" s="32" t="str">
        <f>IF(A13="","","=")</f>
        <v/>
      </c>
      <c r="F13" s="33" t="str">
        <f>IF(A13="","","_")</f>
        <v/>
      </c>
      <c r="G13" s="116" t="str">
        <f>IF(OR(F13="",F13="_"),"",IF(B13+D13=F13,IF(OR(B13=0,D13=0,F13=0),_xlfn.CONCAT($J$1,"  Excellent - 0s are tricky!"),IF(OR(AND(B13&lt;0,MOD(D13,10)&gt;B12,B12&gt;0),AND(B12+MOD(D13,10)&gt;10,ABS(B13-F13)&gt;10,B12&gt;0)),_xlfn.CONCAT($J$1," Brilliant counting through ",F13-MOD(F13,10)),_xlfn.CONCAT($J$1," well done!"))),IF(B13&lt;1,IF(ABS(B13)+D13=ABS(F13),IF(F13&gt;0,"Oops! Watch for negatives!",IF(B13+D13&gt;0,"Oops! Count carefully near 0!","Oops! Always add UP numberlines!")),"Oops! Check using the Tools above."),IF(OR(ABS(B13)&lt;1,ABS(D13)&lt;1),"Careful! 0s are tricky!",IF(AND(MOD(B13,100)&gt;50,MOD(D13,100)&gt;50),"Oops! Try adding the 50s first?","Oops! Check using the Tools above.")))))</f>
        <v/>
      </c>
      <c r="H13" s="117"/>
      <c r="I13" s="117"/>
      <c r="J13">
        <f>IF(OR(B13="",B13="_",D13="",D13="_",F13="",F13="_"),0,IF(B13+D13=F13,1,-1))</f>
        <v>0</v>
      </c>
      <c r="K13">
        <f t="shared" ref="K13" si="3">IF(AND(OR(F13="_",F13="",ISBLANK(F13)),OR(ISBLANK(F14),F14="")),0,IF(OR(J13=1,J14=1),1,-1))</f>
        <v>0</v>
      </c>
      <c r="L13">
        <f>IF(OR(AND(J14=0,J13=1),AND(J14=0,J13=0),J14=-1),0,1)</f>
        <v>0</v>
      </c>
      <c r="N13">
        <f>IF(OR(B13="",B13="_",ISBLANK(B13)),0,1)</f>
        <v>0</v>
      </c>
      <c r="O13">
        <f>IF(OR(D13="",D13="_",ISBLANK(D13)),0,1)</f>
        <v>0</v>
      </c>
      <c r="P13">
        <f t="shared" ref="P13" si="4">IF(OR(F13="",F13="_",ISBLANK(F13)),0,1)</f>
        <v>0</v>
      </c>
      <c r="Q13">
        <f>IF(OR(B14="",B14="_"),0,IF(OR(F14="",F14="_"),1,0))</f>
        <v>0</v>
      </c>
    </row>
    <row r="14" spans="1:17" ht="18.600000000000001" thickBot="1" x14ac:dyDescent="0.4">
      <c r="A14" s="31" t="str">
        <f>IF(J13=-1,"retry","")</f>
        <v/>
      </c>
      <c r="B14" s="35" t="str">
        <f>IF(J13=-1,B13,"")</f>
        <v/>
      </c>
      <c r="C14" s="34" t="str">
        <f>IF($J13=-1,"+","")</f>
        <v/>
      </c>
      <c r="D14" s="35" t="str">
        <f>IF(J13=-1,D13,"")</f>
        <v/>
      </c>
      <c r="E14" s="34" t="str">
        <f>IF($J13=-1,"=","")</f>
        <v/>
      </c>
      <c r="F14" s="36" t="str">
        <f>IF(J13=-1,"_","")</f>
        <v/>
      </c>
      <c r="G14" s="118" t="str">
        <f>IF(OR(F14="",F14="_"),"",IF(B14+D14=F14,IF(OR(AND(B14&lt;0,MOD(D14,10)&gt;B12,B12&gt;0),AND(B12+MOD(D14,10)&gt;10,ABS(B14-F14)&gt;10,B12&gt;0)),_xlfn.CONCAT($J$1," Brilliant counting through ",F14-MOD(F14,10)),_xlfn.CONCAT($J$1," Well corrected!")),"Oops! Check again and retype."))</f>
        <v/>
      </c>
      <c r="H14" s="117"/>
      <c r="I14" s="117"/>
      <c r="J14">
        <f>IF(OR(B14="",B14="_",D14="",D14="_",F14="",F14="_"),0,IF(B14+D14=F14,1,-1))</f>
        <v>0</v>
      </c>
    </row>
    <row r="15" spans="1:17" ht="15" thickBot="1" x14ac:dyDescent="0.35">
      <c r="B15" s="8">
        <f>IF(OR(B16="",B16="_"),0,IF(B16&lt;0,MOD(ABS(B16),10),MOD(B16,10)))</f>
        <v>0</v>
      </c>
      <c r="D15" s="8">
        <f>IF(OR(D16="",D16="_"),0,IF(D16&lt;0,MOD(ABS(D16),10),MOD(D16,10)))</f>
        <v>0</v>
      </c>
    </row>
    <row r="16" spans="1:17" ht="18.600000000000001" thickBot="1" x14ac:dyDescent="0.4">
      <c r="A16" s="26" t="str">
        <f>IF($K$1&gt;3,"Q4:   ","")</f>
        <v/>
      </c>
      <c r="B16" s="33" t="str">
        <f>IF(A16="","","_")</f>
        <v/>
      </c>
      <c r="C16" s="30" t="str">
        <f>IF(A16="","","+")</f>
        <v/>
      </c>
      <c r="D16" s="33" t="str">
        <f>IF(A16="","","_")</f>
        <v/>
      </c>
      <c r="E16" s="32" t="str">
        <f>IF(A16="","","=")</f>
        <v/>
      </c>
      <c r="F16" s="33" t="str">
        <f>IF(A16="","","_")</f>
        <v/>
      </c>
      <c r="G16" s="116" t="str">
        <f>IF(OR(F16="",F16="_"),"",IF(B16+D16=F16,IF(OR(B16=0,D16=0,F16=0),_xlfn.CONCAT($J$1,"  Excellent - 0s are tricky!"),IF(OR(AND(B16&lt;0,MOD(D16,10)&gt;B15,B15&gt;0),AND(B15+MOD(D16,10)&gt;10,ABS(B16-F16)&gt;10,B15&gt;0)),_xlfn.CONCAT($J$1," Brilliant counting through ",F16-MOD(F16,10)),_xlfn.CONCAT($J$1," well done!"))),IF(B16&lt;1,IF(ABS(B16)+D16=ABS(F16),IF(F16&gt;0,"Oops! Watch for negatives!",IF(B16+D16&gt;0,"Oops! Count carefully near 0!","Oops! Always add UP numberlines!")),"Oops! Check using the Tools above."),IF(OR(ABS(B16)&lt;1,ABS(D16)&lt;1),"Careful! 0s are tricky!",IF(AND(MOD(B16,100)&gt;50,MOD(D16,100)&gt;50),"Oops! Try adding the 50s first?","Oops! Check using the Tools above.")))))</f>
        <v/>
      </c>
      <c r="H16" s="117"/>
      <c r="I16" s="117"/>
      <c r="J16">
        <f>IF(OR(B16="",B16="_",D16="",D16="_",F16="",F16="_"),0,IF(B16+D16=F16,1,-1))</f>
        <v>0</v>
      </c>
      <c r="K16">
        <f t="shared" ref="K16" si="5">IF(AND(OR(F16="_",F16="",ISBLANK(F16)),OR(ISBLANK(F17),F17="")),0,IF(OR(J16=1,J17=1),1,-1))</f>
        <v>0</v>
      </c>
      <c r="L16">
        <f>IF(OR(AND(J17=0,J16=1),AND(J17=0,J16=0),J17=-1),0,1)</f>
        <v>0</v>
      </c>
      <c r="N16">
        <f>IF(OR(B16="",B16="_",ISBLANK(B16)),0,1)</f>
        <v>0</v>
      </c>
      <c r="O16">
        <f>IF(OR(D16="",D16="_",ISBLANK(D16)),0,1)</f>
        <v>0</v>
      </c>
      <c r="P16">
        <f t="shared" ref="P16" si="6">IF(OR(F16="",F16="_",ISBLANK(F16)),0,1)</f>
        <v>0</v>
      </c>
      <c r="Q16">
        <f>IF(OR(B17="",B17="_"),0,IF(OR(F17="",F17="_"),1,0))</f>
        <v>0</v>
      </c>
    </row>
    <row r="17" spans="1:17" ht="18.600000000000001" thickBot="1" x14ac:dyDescent="0.4">
      <c r="A17" s="31" t="str">
        <f>IF(J16=-1,"retry","")</f>
        <v/>
      </c>
      <c r="B17" s="35" t="str">
        <f>IF(J16=-1,B16,"")</f>
        <v/>
      </c>
      <c r="C17" s="34" t="str">
        <f>IF($J16=-1,"+","")</f>
        <v/>
      </c>
      <c r="D17" s="35" t="str">
        <f>IF(J16=-1,D16,"")</f>
        <v/>
      </c>
      <c r="E17" s="34" t="str">
        <f>IF($J16=-1,"=","")</f>
        <v/>
      </c>
      <c r="F17" s="36" t="str">
        <f>IF(J16=-1,"_","")</f>
        <v/>
      </c>
      <c r="G17" s="118" t="str">
        <f>IF(OR(F17="",F17="_"),"",IF(B17+D17=F17,IF(OR(AND(B17&lt;0,MOD(D17,10)&gt;B15,B15&gt;0),AND(B15+MOD(D17,10)&gt;10,ABS(B17-F17)&gt;10,B15&gt;0)),_xlfn.CONCAT($J$1," Brilliant counting through ",F17-MOD(F17,10)),_xlfn.CONCAT($J$1," Well corrected!")),"Oops! Check again and retype."))</f>
        <v/>
      </c>
      <c r="H17" s="117"/>
      <c r="I17" s="117"/>
      <c r="J17">
        <f>IF(OR(B17="",B17="_",D17="",D17="_",F17="",F17="_"),0,IF(B17+D17=F17,1,-1))</f>
        <v>0</v>
      </c>
    </row>
    <row r="18" spans="1:17" ht="15" thickBot="1" x14ac:dyDescent="0.35">
      <c r="B18" s="8">
        <f>IF(OR(B19="",B19="_"),0,IF(B19&lt;0,MOD(ABS(B19),10),MOD(B19,10)))</f>
        <v>0</v>
      </c>
      <c r="D18" s="8">
        <f>IF(OR(D19="",D19="_"),0,IF(D19&lt;0,MOD(ABS(D19),10),MOD(D19,10)))</f>
        <v>0</v>
      </c>
    </row>
    <row r="19" spans="1:17" ht="18.600000000000001" thickBot="1" x14ac:dyDescent="0.4">
      <c r="A19" s="26" t="str">
        <f>IF($K$1&gt;4,"Q5:   ","")</f>
        <v/>
      </c>
      <c r="B19" s="33" t="str">
        <f>IF(A19="","","_")</f>
        <v/>
      </c>
      <c r="C19" s="30" t="str">
        <f>IF(A19="","","+")</f>
        <v/>
      </c>
      <c r="D19" s="33" t="str">
        <f>IF(A19="","","_")</f>
        <v/>
      </c>
      <c r="E19" s="32" t="str">
        <f>IF(A19="","","=")</f>
        <v/>
      </c>
      <c r="F19" s="33" t="str">
        <f>IF(A19="","","_")</f>
        <v/>
      </c>
      <c r="G19" s="116" t="str">
        <f>IF(OR(F19="",F19="_"),"",IF(B19+D19=F19,IF(OR(B19=0,D19=0,F19=0),_xlfn.CONCAT($J$1,"  Excellent - 0s are tricky!"),IF(OR(AND(B19&lt;0,MOD(D19,10)&gt;B18,B18&gt;0),AND(B18+MOD(D19,10)&gt;10,ABS(B19-F19)&gt;10,B18&gt;0)),_xlfn.CONCAT($J$1," Brilliant counting through ",F19-MOD(F19,10)),_xlfn.CONCAT($J$1," well done!"))),IF(B19&lt;1,IF(ABS(B19)+D19=ABS(F19),IF(F19&gt;0,"Oops! Watch for negatives!",IF(B19+D19&gt;0,"Oops! Count carefully near 0!","Oops! Always add UP numberlines!")),"Oops! Check using the Tools above."),IF(OR(ABS(B19)&lt;1,ABS(D19)&lt;1),"Careful! 0s are tricky!",IF(AND(MOD(B19,100)&gt;50,MOD(D19,100)&gt;50),"Oops! Try adding the 50s first?","Oops! Check using the Tools above.")))))</f>
        <v/>
      </c>
      <c r="H19" s="117"/>
      <c r="I19" s="117"/>
      <c r="J19">
        <f>IF(OR(B19="",B19="_",D19="",D19="_",F19="",F19="_"),0,IF(B19+D19=F19,1,-1))</f>
        <v>0</v>
      </c>
      <c r="K19">
        <f t="shared" ref="K19" si="7">IF(AND(OR(F19="_",F19="",ISBLANK(F19)),OR(ISBLANK(F20),F20="")),0,IF(OR(J19=1,J20=1),1,-1))</f>
        <v>0</v>
      </c>
      <c r="L19">
        <f>IF(OR(AND(J20=0,J19=1),AND(J20=0,J19=0),J20=-1),0,1)</f>
        <v>0</v>
      </c>
      <c r="N19">
        <f>IF(OR(B19="",B19="_",ISBLANK(B19)),0,1)</f>
        <v>0</v>
      </c>
      <c r="O19">
        <f>IF(OR(D19="",D19="_",ISBLANK(D19)),0,1)</f>
        <v>0</v>
      </c>
      <c r="P19">
        <f t="shared" ref="P19" si="8">IF(OR(F19="",F19="_",ISBLANK(F19)),0,1)</f>
        <v>0</v>
      </c>
      <c r="Q19">
        <f>IF(OR(B20="",B20="_"),0,IF(OR(F20="",F20="_"),1,0))</f>
        <v>0</v>
      </c>
    </row>
    <row r="20" spans="1:17" ht="18.600000000000001" thickBot="1" x14ac:dyDescent="0.4">
      <c r="A20" s="31" t="str">
        <f>IF(J19=-1,"retry","")</f>
        <v/>
      </c>
      <c r="B20" s="35" t="str">
        <f>IF(J19=-1,B19,"")</f>
        <v/>
      </c>
      <c r="C20" s="34" t="str">
        <f>IF($J19=-1,"+","")</f>
        <v/>
      </c>
      <c r="D20" s="35" t="str">
        <f>IF(J19=-1,D19,"")</f>
        <v/>
      </c>
      <c r="E20" s="34" t="str">
        <f>IF($J19=-1,"=","")</f>
        <v/>
      </c>
      <c r="F20" s="36" t="str">
        <f>IF(J19=-1,"_","")</f>
        <v/>
      </c>
      <c r="G20" s="118" t="str">
        <f>IF(OR(F20="",F20="_"),"",IF(B20+D20=F20,IF(OR(AND(B20&lt;0,MOD(D20,10)&gt;B18,B18&gt;0),AND(B18+MOD(D20,10)&gt;10,ABS(B20-F20)&gt;10,B18&gt;0)),_xlfn.CONCAT($J$1," Brilliant counting through ",F20-MOD(F20,10)),_xlfn.CONCAT($J$1," Well corrected!")),"Oops! Check again and retype."))</f>
        <v/>
      </c>
      <c r="H20" s="117"/>
      <c r="I20" s="117"/>
      <c r="J20">
        <f>IF(OR(B20="",B20="_",D20="",D20="_",F20="",F20="_"),0,IF(B20+D20=F20,1,-1))</f>
        <v>0</v>
      </c>
    </row>
    <row r="21" spans="1:17" ht="15" thickBot="1" x14ac:dyDescent="0.35">
      <c r="B21" s="8">
        <f>IF(OR(B22="",B22="_"),0,IF(B22&lt;0,MOD(ABS(B22),10),MOD(B22,10)))</f>
        <v>0</v>
      </c>
      <c r="D21" s="8">
        <f>IF(OR(D22="",D22="_"),0,IF(D22&lt;0,MOD(ABS(D22),10),MOD(D22,10)))</f>
        <v>0</v>
      </c>
    </row>
    <row r="22" spans="1:17" ht="18.600000000000001" thickBot="1" x14ac:dyDescent="0.4">
      <c r="A22" s="26" t="str">
        <f>IF($K$1&gt;5,"Q6:   ","")</f>
        <v/>
      </c>
      <c r="B22" s="33" t="str">
        <f>IF(A22="","","_")</f>
        <v/>
      </c>
      <c r="C22" s="30" t="str">
        <f>IF(A22="","","+")</f>
        <v/>
      </c>
      <c r="D22" s="33" t="str">
        <f>IF(A22="","","_")</f>
        <v/>
      </c>
      <c r="E22" s="32" t="str">
        <f>IF(A22="","","=")</f>
        <v/>
      </c>
      <c r="F22" s="33" t="str">
        <f>IF(A22="","","_")</f>
        <v/>
      </c>
      <c r="G22" s="116" t="str">
        <f>IF(OR(F22="",F22="_"),"",IF(B22+D22=F22,IF(OR(B22=0,D22=0,F22=0),_xlfn.CONCAT($J$1,"  Excellent - 0s are tricky!"),IF(OR(AND(B22&lt;0,MOD(D22,10)&gt;B21,B21&gt;0),AND(B21+MOD(D22,10)&gt;10,ABS(B22-F22)&gt;10,B21&gt;0)),_xlfn.CONCAT($J$1," Brilliant counting through ",F22-MOD(F22,10)),_xlfn.CONCAT($J$1," well done!"))),IF(B22&lt;1,IF(ABS(B22)+D22=ABS(F22),IF(F22&gt;0,"Oops! Watch for negatives!",IF(B22+D22&gt;0,"Oops! Count carefully near 0!","Oops! Always add UP numberlines!")),"Oops! Check using the Tools above."),IF(OR(ABS(B22)&lt;1,ABS(D22)&lt;1),"Careful! 0s are tricky!",IF(AND(MOD(B22,100)&gt;50,MOD(D22,100)&gt;50),"Oops! Try adding the 50s first?","Oops! Check using the Tools above.")))))</f>
        <v/>
      </c>
      <c r="H22" s="117"/>
      <c r="I22" s="117"/>
      <c r="J22">
        <f>IF(OR(B22="",B22="_",D22="",D22="_",F22="",F22="_"),0,IF(B22+D22=F22,1,-1))</f>
        <v>0</v>
      </c>
      <c r="K22">
        <f t="shared" ref="K22" si="9">IF(AND(OR(F22="_",F22="",ISBLANK(F22)),OR(ISBLANK(F23),F23="")),0,IF(OR(J22=1,J23=1),1,-1))</f>
        <v>0</v>
      </c>
      <c r="L22">
        <f>IF(OR(AND(J23=0,J22=1),AND(J23=0,J22=0),J23=-1),0,1)</f>
        <v>0</v>
      </c>
      <c r="N22">
        <f>IF(OR(B22="",B22="_",ISBLANK(B22)),0,1)</f>
        <v>0</v>
      </c>
      <c r="O22">
        <f>IF(OR(D22="",D22="_",ISBLANK(D22)),0,1)</f>
        <v>0</v>
      </c>
      <c r="P22">
        <f t="shared" ref="P22" si="10">IF(OR(F22="",F22="_",ISBLANK(F22)),0,1)</f>
        <v>0</v>
      </c>
      <c r="Q22">
        <f>IF(OR(B23="",B23="_"),0,IF(OR(F23="",F23="_"),1,0))</f>
        <v>0</v>
      </c>
    </row>
    <row r="23" spans="1:17" ht="18.600000000000001" thickBot="1" x14ac:dyDescent="0.4">
      <c r="A23" s="31" t="str">
        <f>IF(J22=-1,"retry","")</f>
        <v/>
      </c>
      <c r="B23" s="35" t="str">
        <f>IF(J22=-1,B22,"")</f>
        <v/>
      </c>
      <c r="C23" s="34" t="str">
        <f>IF($J22=-1,"+","")</f>
        <v/>
      </c>
      <c r="D23" s="35" t="str">
        <f>IF(J22=-1,D22,"")</f>
        <v/>
      </c>
      <c r="E23" s="34" t="str">
        <f>IF($J22=-1,"=","")</f>
        <v/>
      </c>
      <c r="F23" s="36" t="str">
        <f>IF(J22=-1,"_","")</f>
        <v/>
      </c>
      <c r="G23" s="118" t="str">
        <f>IF(OR(F23="",F23="_"),"",IF(B23+D23=F23,IF(OR(AND(B23&lt;0,MOD(D23,10)&gt;B21,B21&gt;0),AND(B21+MOD(D23,10)&gt;10,ABS(B23-F23)&gt;10,B21&gt;0)),_xlfn.CONCAT($J$1," Brilliant counting through ",F23-MOD(F23,10)),_xlfn.CONCAT($J$1," Well corrected!")),"Oops! Check again and retype."))</f>
        <v/>
      </c>
      <c r="H23" s="117"/>
      <c r="I23" s="117"/>
      <c r="J23">
        <f>IF(OR(B23="",B23="_",D23="",D23="_",F23="",F23="_"),0,IF(B23+D23=F23,1,-1))</f>
        <v>0</v>
      </c>
    </row>
    <row r="24" spans="1:17" ht="15" thickBot="1" x14ac:dyDescent="0.35">
      <c r="B24" s="8">
        <f>IF(OR(B25="",B25="_"),0,IF(B25&lt;0,MOD(ABS(B25),10),MOD(B25,10)))</f>
        <v>0</v>
      </c>
      <c r="D24" s="8">
        <f>IF(OR(D25="",D25="_"),0,IF(D25&lt;0,MOD(ABS(D25),10),MOD(D25,10)))</f>
        <v>0</v>
      </c>
    </row>
    <row r="25" spans="1:17" ht="18.600000000000001" thickBot="1" x14ac:dyDescent="0.4">
      <c r="A25" s="26" t="str">
        <f>IF($K$1&gt;6,"Q7:   ","")</f>
        <v/>
      </c>
      <c r="B25" s="33" t="str">
        <f>IF(A25="","","_")</f>
        <v/>
      </c>
      <c r="C25" s="30" t="str">
        <f>IF(A25="","","+")</f>
        <v/>
      </c>
      <c r="D25" s="33" t="str">
        <f>IF(A25="","","_")</f>
        <v/>
      </c>
      <c r="E25" s="32" t="str">
        <f>IF(A25="","","=")</f>
        <v/>
      </c>
      <c r="F25" s="33" t="str">
        <f>IF(A25="","","_")</f>
        <v/>
      </c>
      <c r="G25" s="116" t="str">
        <f>IF(OR(F25="",F25="_"),"",IF(B25+D25=F25,IF(OR(B25=0,D25=0,F25=0),_xlfn.CONCAT($J$1,"  Excellent - 0s are tricky!"),IF(OR(AND(B25&lt;0,MOD(D25,10)&gt;B24,B24&gt;0),AND(B24+MOD(D25,10)&gt;10,ABS(B25-F25)&gt;10,B24&gt;0)),_xlfn.CONCAT($J$1," Brilliant counting through ",F25-MOD(F25,10)),_xlfn.CONCAT($J$1," well done!"))),IF(B25&lt;1,IF(ABS(B25)+D25=ABS(F25),IF(F25&gt;0,"Oops! Watch for negatives!",IF(B25+D25&gt;0,"Oops! Count carefully near 0!","Oops! Always add UP numberlines!")),"Oops! Check using the Tools above."),IF(OR(ABS(B25)&lt;1,ABS(D25)&lt;1),"Careful! 0s are tricky!",IF(AND(MOD(B25,100)&gt;50,MOD(D25,100)&gt;50),"Oops! Try adding the 50s first?","Oops! Check using the Tools above.")))))</f>
        <v/>
      </c>
      <c r="H25" s="117"/>
      <c r="I25" s="117"/>
      <c r="J25">
        <f>IF(OR(B25="",B25="_",D25="",D25="_",F25="",F25="_"),0,IF(B25+D25=F25,1,-1))</f>
        <v>0</v>
      </c>
      <c r="K25">
        <f t="shared" ref="K25" si="11">IF(AND(OR(F25="_",F25="",ISBLANK(F25)),OR(ISBLANK(F26),F26="")),0,IF(OR(J25=1,J26=1),1,-1))</f>
        <v>0</v>
      </c>
      <c r="L25">
        <f>IF(OR(AND(J26=0,J25=1),AND(J26=0,J25=0),J26=-1),0,1)</f>
        <v>0</v>
      </c>
      <c r="N25">
        <f>IF(OR(B25="",B25="_",ISBLANK(B25)),0,1)</f>
        <v>0</v>
      </c>
      <c r="O25">
        <f>IF(OR(D25="",D25="_",ISBLANK(D25)),0,1)</f>
        <v>0</v>
      </c>
      <c r="P25">
        <f t="shared" ref="P25" si="12">IF(OR(F25="",F25="_",ISBLANK(F25)),0,1)</f>
        <v>0</v>
      </c>
      <c r="Q25">
        <f>IF(OR(B26="",B26="_"),0,IF(OR(F26="",F26="_"),1,0))</f>
        <v>0</v>
      </c>
    </row>
    <row r="26" spans="1:17" ht="18.600000000000001" thickBot="1" x14ac:dyDescent="0.4">
      <c r="A26" s="31" t="str">
        <f>IF(J25=-1,"retry","")</f>
        <v/>
      </c>
      <c r="B26" s="35" t="str">
        <f>IF(J25=-1,B25,"")</f>
        <v/>
      </c>
      <c r="C26" s="34" t="str">
        <f>IF($J25=-1,"+","")</f>
        <v/>
      </c>
      <c r="D26" s="35" t="str">
        <f>IF(J25=-1,D25,"")</f>
        <v/>
      </c>
      <c r="E26" s="34" t="str">
        <f>IF($J25=-1,"=","")</f>
        <v/>
      </c>
      <c r="F26" s="36" t="str">
        <f>IF(J25=-1,"_","")</f>
        <v/>
      </c>
      <c r="G26" s="118" t="str">
        <f>IF(OR(F26="",F26="_"),"",IF(B26+D26=F26,IF(OR(AND(B26&lt;0,MOD(D26,10)&gt;B24,B24&gt;0),AND(B24+MOD(D26,10)&gt;10,ABS(B26-F26)&gt;10,B24&gt;0)),_xlfn.CONCAT($J$1," Brilliant counting through ",F26-MOD(F26,10)),_xlfn.CONCAT($J$1," Well corrected!")),"Oops! Check again and retype."))</f>
        <v/>
      </c>
      <c r="H26" s="117"/>
      <c r="I26" s="117"/>
      <c r="J26">
        <f>IF(OR(B26="",B26="_",D26="",D26="_",F26="",F26="_"),0,IF(B26+D26=F26,1,-1))</f>
        <v>0</v>
      </c>
    </row>
    <row r="27" spans="1:17" ht="15" thickBot="1" x14ac:dyDescent="0.35">
      <c r="B27" s="8">
        <f>IF(OR(B28="",B28="_"),0,IF(B28&lt;0,MOD(ABS(B28),10),MOD(B28,10)))</f>
        <v>0</v>
      </c>
      <c r="D27" s="8">
        <f>IF(OR(D28="",D28="_"),0,IF(D28&lt;0,MOD(ABS(D28),10),MOD(D28,10)))</f>
        <v>0</v>
      </c>
    </row>
    <row r="28" spans="1:17" ht="18.600000000000001" thickBot="1" x14ac:dyDescent="0.4">
      <c r="A28" s="26" t="str">
        <f>IF($K$1&gt;7,"Q8:   ","")</f>
        <v/>
      </c>
      <c r="B28" s="33" t="str">
        <f>IF(A28="","","_")</f>
        <v/>
      </c>
      <c r="C28" s="30" t="str">
        <f>IF(A28="","","+")</f>
        <v/>
      </c>
      <c r="D28" s="33" t="str">
        <f>IF(A28="","","_")</f>
        <v/>
      </c>
      <c r="E28" s="32" t="str">
        <f>IF(A28="","","=")</f>
        <v/>
      </c>
      <c r="F28" s="33" t="str">
        <f>IF(A28="","","_")</f>
        <v/>
      </c>
      <c r="G28" s="116" t="str">
        <f>IF(OR(F28="",F28="_"),"",IF(B28+D28=F28,IF(OR(B28=0,D28=0,F28=0),_xlfn.CONCAT($J$1,"  Excellent - 0s are tricky!"),IF(OR(AND(B28&lt;0,MOD(D28,10)&gt;B27,B27&gt;0),AND(B27+MOD(D28,10)&gt;10,ABS(B28-F28)&gt;10,B27&gt;0)),_xlfn.CONCAT($J$1," Brilliant counting through ",F28-MOD(F28,10)),_xlfn.CONCAT($J$1," well done!"))),IF(B28&lt;1,IF(ABS(B28)+D28=ABS(F28),IF(F28&gt;0,"Oops! Watch for negatives!",IF(B28+D28&gt;0,"Oops! Count carefully near 0!","Oops! Always add UP numberlines!")),"Oops! Check using the Tools above."),IF(OR(ABS(B28)&lt;1,ABS(D28)&lt;1),"Careful! 0s are tricky!",IF(AND(MOD(B28,100)&gt;50,MOD(D28,100)&gt;50),"Oops! Try adding the 50s first?","Oops! Check using the Tools above.")))))</f>
        <v/>
      </c>
      <c r="H28" s="117"/>
      <c r="I28" s="117"/>
      <c r="J28">
        <f>IF(OR(B28="",B28="_",D28="",D28="_",F28="",F28="_"),0,IF(B28+D28=F28,1,-1))</f>
        <v>0</v>
      </c>
      <c r="K28">
        <f t="shared" ref="K28" si="13">IF(AND(OR(F28="_",F28="",ISBLANK(F28)),OR(ISBLANK(F29),F29="")),0,IF(OR(J28=1,J29=1),1,-1))</f>
        <v>0</v>
      </c>
      <c r="L28">
        <f>IF(OR(AND(J29=0,J28=1),AND(J29=0,J28=0),J29=-1),0,1)</f>
        <v>0</v>
      </c>
      <c r="N28">
        <f>IF(OR(B28="",B28="_",ISBLANK(B28)),0,1)</f>
        <v>0</v>
      </c>
      <c r="O28">
        <f>IF(OR(D28="",D28="_",ISBLANK(D28)),0,1)</f>
        <v>0</v>
      </c>
      <c r="P28">
        <f t="shared" ref="P28" si="14">IF(OR(F28="",F28="_",ISBLANK(F28)),0,1)</f>
        <v>0</v>
      </c>
      <c r="Q28">
        <f>IF(OR(B29="",B29="_"),0,IF(OR(F29="",F29="_"),1,0))</f>
        <v>0</v>
      </c>
    </row>
    <row r="29" spans="1:17" ht="18.600000000000001" thickBot="1" x14ac:dyDescent="0.4">
      <c r="A29" s="31" t="str">
        <f>IF(J28=-1,"retry","")</f>
        <v/>
      </c>
      <c r="B29" s="35" t="str">
        <f>IF(J28=-1,B28,"")</f>
        <v/>
      </c>
      <c r="C29" s="34" t="str">
        <f>IF($J28=-1,"+","")</f>
        <v/>
      </c>
      <c r="D29" s="35" t="str">
        <f>IF(J28=-1,D28,"")</f>
        <v/>
      </c>
      <c r="E29" s="34" t="str">
        <f>IF($J28=-1,"=","")</f>
        <v/>
      </c>
      <c r="F29" s="36" t="str">
        <f>IF(J28=-1,"_","")</f>
        <v/>
      </c>
      <c r="G29" s="118" t="str">
        <f>IF(OR(F29="",F29="_"),"",IF(B29+D29=F29,IF(OR(AND(B29&lt;0,MOD(D29,10)&gt;B27,B27&gt;0),AND(B27+MOD(D29,10)&gt;10,ABS(B29-F29)&gt;10,B27&gt;0)),_xlfn.CONCAT($J$1," Brilliant counting through ",F29-MOD(F29,10)),_xlfn.CONCAT($J$1," Well corrected!")),"Oops! Check again and retype."))</f>
        <v/>
      </c>
      <c r="H29" s="117"/>
      <c r="I29" s="117"/>
      <c r="J29">
        <f>IF(OR(B29="",B29="_",D29="",D29="_",F29="",F29="_"),0,IF(B29+D29=F29,1,-1))</f>
        <v>0</v>
      </c>
    </row>
    <row r="30" spans="1:17" ht="15" thickBot="1" x14ac:dyDescent="0.35">
      <c r="B30" s="8">
        <f>IF(OR(B31="",B31="_"),0,IF(B31&lt;0,MOD(ABS(B31),10),MOD(B31,10)))</f>
        <v>0</v>
      </c>
      <c r="D30" s="8">
        <f>IF(OR(D31="",D31="_"),0,IF(D31&lt;0,MOD(ABS(D31),10),MOD(D31,10)))</f>
        <v>0</v>
      </c>
    </row>
    <row r="31" spans="1:17" ht="18.600000000000001" thickBot="1" x14ac:dyDescent="0.4">
      <c r="A31" s="26" t="str">
        <f>IF($K$1&gt;8,"Q9:   ","")</f>
        <v/>
      </c>
      <c r="B31" s="33" t="str">
        <f>IF(A31="","","_")</f>
        <v/>
      </c>
      <c r="C31" s="30" t="str">
        <f>IF(A31="","","+")</f>
        <v/>
      </c>
      <c r="D31" s="33" t="str">
        <f>IF(A31="","","_")</f>
        <v/>
      </c>
      <c r="E31" s="32" t="str">
        <f>IF(A31="","","=")</f>
        <v/>
      </c>
      <c r="F31" s="33" t="str">
        <f>IF(A31="","","_")</f>
        <v/>
      </c>
      <c r="G31" s="116" t="str">
        <f>IF(OR(F31="",F31="_"),"",IF(B31+D31=F31,IF(OR(B31=0,D31=0,F31=0),_xlfn.CONCAT($J$1,"  Excellent - 0s are tricky!"),IF(OR(AND(B31&lt;0,MOD(D31,10)&gt;B30,B30&gt;0),AND(B30+MOD(D31,10)&gt;10,ABS(B31-F31)&gt;10,B30&gt;0)),_xlfn.CONCAT($J$1," Brilliant counting through ",F31-MOD(F31,10)),_xlfn.CONCAT($J$1," well done!"))),IF(B31&lt;1,IF(ABS(B31)+D31=ABS(F31),IF(F31&gt;0,"Oops! Watch for negatives!",IF(B31+D31&gt;0,"Oops! Count carefully near 0!","Oops! Always add UP numberlines!")),"Oops! Check using the Tools above."),IF(OR(ABS(B31)&lt;1,ABS(D31)&lt;1),"Careful! 0s are tricky!",IF(AND(MOD(B31,100)&gt;50,MOD(D31,100)&gt;50),"Oops! Try adding the 50s first?","Oops! Check using the Tools above.")))))</f>
        <v/>
      </c>
      <c r="H31" s="117"/>
      <c r="I31" s="117"/>
      <c r="J31">
        <f>IF(OR(B31="",B31="_",D31="",D31="_",F31="",F31="_"),0,IF(B31+D31=F31,1,-1))</f>
        <v>0</v>
      </c>
      <c r="K31">
        <f t="shared" ref="K31" si="15">IF(AND(OR(F31="_",F31="",ISBLANK(F31)),OR(ISBLANK(F32),F32="")),0,IF(OR(J31=1,J32=1),1,-1))</f>
        <v>0</v>
      </c>
      <c r="L31">
        <f>IF(OR(AND(J32=0,J31=1),AND(J32=0,J31=0),J32=-1),0,1)</f>
        <v>0</v>
      </c>
      <c r="N31">
        <f>IF(OR(B31="",B31="_",ISBLANK(B31)),0,1)</f>
        <v>0</v>
      </c>
      <c r="O31">
        <f>IF(OR(D31="",D31="_",ISBLANK(D31)),0,1)</f>
        <v>0</v>
      </c>
      <c r="P31">
        <f t="shared" ref="P31" si="16">IF(OR(F31="",F31="_",ISBLANK(F31)),0,1)</f>
        <v>0</v>
      </c>
      <c r="Q31">
        <f>IF(OR(B32="",B32="_"),0,IF(OR(F32="",F32="_"),1,0))</f>
        <v>0</v>
      </c>
    </row>
    <row r="32" spans="1:17" ht="18.600000000000001" thickBot="1" x14ac:dyDescent="0.4">
      <c r="A32" s="31" t="str">
        <f>IF(J31=-1,"retry","")</f>
        <v/>
      </c>
      <c r="B32" s="35" t="str">
        <f>IF(J31=-1,B31,"")</f>
        <v/>
      </c>
      <c r="C32" s="34" t="str">
        <f>IF($J31=-1,"+","")</f>
        <v/>
      </c>
      <c r="D32" s="35" t="str">
        <f>IF(J31=-1,D31,"")</f>
        <v/>
      </c>
      <c r="E32" s="34" t="str">
        <f>IF($J31=-1,"=","")</f>
        <v/>
      </c>
      <c r="F32" s="36" t="str">
        <f>IF(J31=-1,"_","")</f>
        <v/>
      </c>
      <c r="G32" s="118" t="str">
        <f>IF(OR(F32="",F32="_"),"",IF(B32+D32=F32,IF(OR(AND(B32&lt;0,MOD(D32,10)&gt;B30,B30&gt;0),AND(B30+MOD(D32,10)&gt;10,ABS(B32-F32)&gt;10,B30&gt;0)),_xlfn.CONCAT($J$1," Brilliant counting through ",F32-MOD(F32,10)),_xlfn.CONCAT($J$1," Well corrected!")),"Oops! Check again and retype."))</f>
        <v/>
      </c>
      <c r="H32" s="117"/>
      <c r="I32" s="117"/>
      <c r="J32">
        <f>IF(OR(B32="",B32="_",D32="",D32="_",F32="",F32="_"),0,IF(B32+D32=F32,1,-1))</f>
        <v>0</v>
      </c>
    </row>
    <row r="33" spans="1:17" ht="15" thickBot="1" x14ac:dyDescent="0.35">
      <c r="B33" s="8">
        <f>IF(OR(B34="",B34="_"),0,IF(B34&lt;0,MOD(ABS(B34),10),MOD(B34,10)))</f>
        <v>0</v>
      </c>
      <c r="D33" s="8">
        <f>IF(OR(D34="",D34="_"),0,IF(D34&lt;0,MOD(ABS(D34),10),MOD(D34,10)))</f>
        <v>0</v>
      </c>
    </row>
    <row r="34" spans="1:17" ht="18.600000000000001" thickBot="1" x14ac:dyDescent="0.4">
      <c r="A34" s="26" t="str">
        <f>IF($K$1&gt;9,"Q10: ","")</f>
        <v/>
      </c>
      <c r="B34" s="33" t="str">
        <f>IF(A34="","","_")</f>
        <v/>
      </c>
      <c r="C34" s="30" t="str">
        <f>IF(A34="","","+")</f>
        <v/>
      </c>
      <c r="D34" s="33" t="str">
        <f>IF(A34="","","_")</f>
        <v/>
      </c>
      <c r="E34" s="32" t="str">
        <f>IF(A34="","","=")</f>
        <v/>
      </c>
      <c r="F34" s="33" t="str">
        <f>IF(A34="","","_")</f>
        <v/>
      </c>
      <c r="G34" s="116" t="str">
        <f>IF(OR(F34="",F34="_"),"",IF(B34+D34=F34,IF(OR(B34=0,D34=0,F34=0),_xlfn.CONCAT($J$1,"  Excellent - 0s are tricky!"),IF(OR(AND(B34&lt;0,MOD(D34,10)&gt;B33,B33&gt;0),AND(B33+MOD(D34,10)&gt;10,ABS(B34-F34)&gt;10,B33&gt;0)),_xlfn.CONCAT($J$1," Brilliant counting through ",F34-MOD(F34,10)),_xlfn.CONCAT($J$1," well done!"))),IF(B34&lt;1,IF(ABS(B34)+D34=ABS(F34),IF(F34&gt;0,"Oops! Watch for negatives!",IF(B34+D34&gt;0,"Oops! Count carefully near 0!","Oops! Always add UP numberlines!")),"Oops! Check using the Tools above."),IF(OR(ABS(B34)&lt;1,ABS(D34)&lt;1),"Careful! 0s are tricky!",IF(AND(MOD(B34,100)&gt;50,MOD(D34,100)&gt;50),"Oops! Try adding the 50s first?","Oops! Check using the Tools above.")))))</f>
        <v/>
      </c>
      <c r="H34" s="117"/>
      <c r="I34" s="117"/>
      <c r="J34">
        <f>IF(OR(B34="",B34="_",D34="",D34="_",F34="",F34="_"),0,IF(B34+D34=F34,1,-1))</f>
        <v>0</v>
      </c>
      <c r="K34">
        <f t="shared" ref="K34" si="17">IF(AND(OR(F34="_",F34="",ISBLANK(F34)),OR(ISBLANK(F35),F35="")),0,IF(OR(J34=1,J35=1),1,-1))</f>
        <v>0</v>
      </c>
      <c r="L34">
        <f>IF(OR(AND(J35=0,J34=1),AND(J35=0,J34=0),J35=-1),0,1)</f>
        <v>0</v>
      </c>
      <c r="N34">
        <f>IF(OR(B34="",B34="_",ISBLANK(B34)),0,1)</f>
        <v>0</v>
      </c>
      <c r="O34">
        <f>IF(OR(D34="",D34="_",ISBLANK(D34)),0,1)</f>
        <v>0</v>
      </c>
      <c r="P34">
        <f t="shared" ref="P34" si="18">IF(OR(F34="",F34="_",ISBLANK(F34)),0,1)</f>
        <v>0</v>
      </c>
      <c r="Q34">
        <f>IF(OR(B35="",B35="_"),0,IF(OR(F35="",F35="_"),1,0))</f>
        <v>0</v>
      </c>
    </row>
    <row r="35" spans="1:17" ht="18.600000000000001" thickBot="1" x14ac:dyDescent="0.4">
      <c r="A35" s="31" t="str">
        <f>IF(J34=-1,"retry","")</f>
        <v/>
      </c>
      <c r="B35" s="35" t="str">
        <f>IF(J34=-1,B34,"")</f>
        <v/>
      </c>
      <c r="C35" s="34" t="str">
        <f>IF($J34=-1,"+","")</f>
        <v/>
      </c>
      <c r="D35" s="35" t="str">
        <f>IF(J34=-1,D34,"")</f>
        <v/>
      </c>
      <c r="E35" s="34" t="str">
        <f>IF($J34=-1,"=","")</f>
        <v/>
      </c>
      <c r="F35" s="36" t="str">
        <f>IF(J34=-1,"_","")</f>
        <v/>
      </c>
      <c r="G35" s="118" t="str">
        <f>IF(OR(F35="",F35="_"),"",IF(B35+D35=F35,IF(OR(AND(B35&lt;0,MOD(D35,10)&gt;B33,B33&gt;0),AND(B33+MOD(D35,10)&gt;10,ABS(B35-F35)&gt;10,B33&gt;0)),_xlfn.CONCAT($J$1," Brilliant counting through ",F35-MOD(F35,10)),_xlfn.CONCAT($J$1," Well corrected!")),"Oops! Check again and retype."))</f>
        <v/>
      </c>
      <c r="H35" s="117"/>
      <c r="I35" s="117"/>
      <c r="J35">
        <f>IF(OR(B35="",B35="_",D35="",D35="_",F35="",F35="_"),0,IF(B35+D35=F35,1,-1))</f>
        <v>0</v>
      </c>
    </row>
    <row r="36" spans="1:17" ht="15" thickBot="1" x14ac:dyDescent="0.35">
      <c r="B36" s="8">
        <f>IF(OR(B37="",B37="_"),0,IF(B37&lt;0,MOD(ABS(B37),10),MOD(B37,10)))</f>
        <v>0</v>
      </c>
      <c r="D36" s="8">
        <f>IF(OR(D37="",D37="_"),0,IF(D37&lt;0,MOD(ABS(D37),10),MOD(D37,10)))</f>
        <v>0</v>
      </c>
    </row>
    <row r="37" spans="1:17" ht="18.600000000000001" thickBot="1" x14ac:dyDescent="0.4">
      <c r="A37" s="26" t="str">
        <f>IF($K$1&gt;10,"Q11: ","")</f>
        <v/>
      </c>
      <c r="B37" s="33" t="str">
        <f>IF(A37="","","_")</f>
        <v/>
      </c>
      <c r="C37" s="30" t="str">
        <f>IF(A37="","","+")</f>
        <v/>
      </c>
      <c r="D37" s="33" t="str">
        <f>IF(A37="","","_")</f>
        <v/>
      </c>
      <c r="E37" s="32" t="str">
        <f>IF(A37="","","=")</f>
        <v/>
      </c>
      <c r="F37" s="33" t="str">
        <f>IF(A37="","","_")</f>
        <v/>
      </c>
      <c r="G37" s="116" t="str">
        <f>IF(OR(F37="",F37="_"),"",IF(B37+D37=F37,IF(OR(B37=0,D37=0,F37=0),_xlfn.CONCAT($J$1,"  Excellent - 0s are tricky!"),IF(OR(AND(B37&lt;0,MOD(D37,10)&gt;B36,B36&gt;0),AND(B36+MOD(D37,10)&gt;10,ABS(B37-F37)&gt;10,B36&gt;0)),_xlfn.CONCAT($J$1," Brilliant counting through ",F37-MOD(F37,10)),_xlfn.CONCAT($J$1," well done!"))),IF(B37&lt;1,IF(ABS(B37)+D37=ABS(F37),IF(F37&gt;0,"Oops! Watch for negatives!",IF(B37+D37&gt;0,"Oops! Count carefully near 0!","Oops! Always add UP numberlines!")),"Oops! Check using the Tools above."),IF(OR(ABS(B37)&lt;1,ABS(D37)&lt;1),"Careful! 0s are tricky!",IF(AND(MOD(B37,100)&gt;50,MOD(D37,100)&gt;50),"Oops! Try adding the 50s first?","Oops! Check using the Tools above.")))))</f>
        <v/>
      </c>
      <c r="H37" s="117"/>
      <c r="I37" s="117"/>
      <c r="J37">
        <f>IF(OR(B37="",B37="_",D37="",D37="_",F37="",F37="_"),0,IF(B37+D37=F37,1,-1))</f>
        <v>0</v>
      </c>
      <c r="K37">
        <f t="shared" ref="K37" si="19">IF(AND(OR(F37="_",F37="",ISBLANK(F37)),OR(ISBLANK(F38),F38="")),0,IF(OR(J37=1,J38=1),1,-1))</f>
        <v>0</v>
      </c>
      <c r="L37">
        <f>IF(OR(AND(J38=0,J37=1),AND(J38=0,J37=0),J38=-1),0,1)</f>
        <v>0</v>
      </c>
      <c r="N37">
        <f>IF(OR(B37="",B37="_",ISBLANK(B37)),0,1)</f>
        <v>0</v>
      </c>
      <c r="O37">
        <f>IF(OR(D37="",D37="_",ISBLANK(D37)),0,1)</f>
        <v>0</v>
      </c>
      <c r="P37">
        <f t="shared" ref="P37" si="20">IF(OR(F37="",F37="_",ISBLANK(F37)),0,1)</f>
        <v>0</v>
      </c>
      <c r="Q37">
        <f>IF(OR(B38="",B38="_"),0,IF(OR(F38="",F38="_"),1,0))</f>
        <v>0</v>
      </c>
    </row>
    <row r="38" spans="1:17" ht="18.600000000000001" thickBot="1" x14ac:dyDescent="0.4">
      <c r="A38" s="31" t="str">
        <f>IF(J37=-1,"retry","")</f>
        <v/>
      </c>
      <c r="B38" s="35" t="str">
        <f>IF(J37=-1,B37,"")</f>
        <v/>
      </c>
      <c r="C38" s="34" t="str">
        <f>IF($J37=-1,"+","")</f>
        <v/>
      </c>
      <c r="D38" s="35" t="str">
        <f>IF(J37=-1,D37,"")</f>
        <v/>
      </c>
      <c r="E38" s="34" t="str">
        <f>IF($J37=-1,"=","")</f>
        <v/>
      </c>
      <c r="F38" s="36" t="str">
        <f>IF(J37=-1,"_","")</f>
        <v/>
      </c>
      <c r="G38" s="118" t="str">
        <f>IF(OR(F38="",F38="_"),"",IF(B38+D38=F38,IF(OR(AND(B38&lt;0,MOD(D38,10)&gt;B36,B36&gt;0),AND(B36+MOD(D38,10)&gt;10,ABS(B38-F38)&gt;10,B36&gt;0)),_xlfn.CONCAT($J$1," Brilliant counting through ",F38-MOD(F38,10)),_xlfn.CONCAT($J$1," Well corrected!")),"Oops! Check again and retype."))</f>
        <v/>
      </c>
      <c r="H38" s="117"/>
      <c r="I38" s="117"/>
      <c r="J38">
        <f>IF(OR(B38="",B38="_",D38="",D38="_",F38="",F38="_"),0,IF(B38+D38=F38,1,-1))</f>
        <v>0</v>
      </c>
    </row>
    <row r="39" spans="1:17" ht="15" thickBot="1" x14ac:dyDescent="0.35">
      <c r="B39" s="8">
        <f>IF(OR(B40="",B40="_"),0,IF(B40&lt;0,MOD(ABS(B40),10),MOD(B40,10)))</f>
        <v>0</v>
      </c>
      <c r="D39" s="8">
        <f>IF(OR(D40="",D40="_"),0,IF(D40&lt;0,MOD(ABS(D40),10),MOD(D40,10)))</f>
        <v>0</v>
      </c>
    </row>
    <row r="40" spans="1:17" ht="18.600000000000001" thickBot="1" x14ac:dyDescent="0.4">
      <c r="A40" s="26" t="str">
        <f>IF($K$1&gt;11,"Q12: ","")</f>
        <v/>
      </c>
      <c r="B40" s="33" t="str">
        <f>IF(A40="","","_")</f>
        <v/>
      </c>
      <c r="C40" s="30" t="str">
        <f>IF(A40="","","+")</f>
        <v/>
      </c>
      <c r="D40" s="33" t="str">
        <f>IF(A40="","","_")</f>
        <v/>
      </c>
      <c r="E40" s="32" t="str">
        <f>IF(A40="","","=")</f>
        <v/>
      </c>
      <c r="F40" s="33" t="str">
        <f>IF(A40="","","_")</f>
        <v/>
      </c>
      <c r="G40" s="116" t="str">
        <f>IF(OR(F40="",F40="_"),"",IF(B40+D40=F40,IF(OR(B40=0,D40=0,F40=0),_xlfn.CONCAT($J$1,"  Excellent - 0s are tricky!"),IF(OR(AND(B40&lt;0,MOD(D40,10)&gt;B39,B39&gt;0),AND(B39+MOD(D40,10)&gt;10,ABS(B40-F40)&gt;10,B39&gt;0)),_xlfn.CONCAT($J$1," Brilliant counting through ",F40-MOD(F40,10)),_xlfn.CONCAT($J$1," well done!"))),IF(B40&lt;1,IF(ABS(B40)+D40=ABS(F40),IF(F40&gt;0,"Oops! Watch for negatives!",IF(B40+D40&gt;0,"Oops! Count carefully near 0!","Oops! Always add UP numberlines!")),"Oops! Check using the Tools above."),IF(OR(ABS(B40)&lt;1,ABS(D40)&lt;1),"Careful! 0s are tricky!",IF(AND(MOD(B40,100)&gt;50,MOD(D40,100)&gt;50),"Oops! Try adding the 50s first?","Oops! Check using the Tools above.")))))</f>
        <v/>
      </c>
      <c r="H40" s="117"/>
      <c r="I40" s="117"/>
      <c r="J40">
        <f>IF(OR(B40="",B40="_",D40="",D40="_",F40="",F40="_"),0,IF(B40+D40=F40,1,-1))</f>
        <v>0</v>
      </c>
      <c r="K40">
        <f t="shared" ref="K40" si="21">IF(AND(OR(F40="_",F40="",ISBLANK(F40)),OR(ISBLANK(F41),F41="")),0,IF(OR(J40=1,J41=1),1,-1))</f>
        <v>0</v>
      </c>
      <c r="L40">
        <f>IF(OR(AND(J41=0,J40=1),AND(J41=0,J40=0),J41=-1),0,1)</f>
        <v>0</v>
      </c>
      <c r="N40">
        <f>IF(OR(B40="",B40="_",ISBLANK(B40)),0,1)</f>
        <v>0</v>
      </c>
      <c r="O40">
        <f>IF(OR(D40="",D40="_",ISBLANK(D40)),0,1)</f>
        <v>0</v>
      </c>
      <c r="P40">
        <f t="shared" ref="P40" si="22">IF(OR(F40="",F40="_",ISBLANK(F40)),0,1)</f>
        <v>0</v>
      </c>
      <c r="Q40">
        <f>IF(OR(B41="",B41="_"),0,IF(OR(F41="",F41="_"),1,0))</f>
        <v>0</v>
      </c>
    </row>
    <row r="41" spans="1:17" ht="18.600000000000001" thickBot="1" x14ac:dyDescent="0.4">
      <c r="A41" s="31" t="str">
        <f>IF(J40=-1,"retry","")</f>
        <v/>
      </c>
      <c r="B41" s="35" t="str">
        <f>IF(J40=-1,B40,"")</f>
        <v/>
      </c>
      <c r="C41" s="34" t="str">
        <f>IF($J40=-1,"+","")</f>
        <v/>
      </c>
      <c r="D41" s="35" t="str">
        <f>IF(J40=-1,D40,"")</f>
        <v/>
      </c>
      <c r="E41" s="34" t="str">
        <f>IF($J40=-1,"=","")</f>
        <v/>
      </c>
      <c r="F41" s="36" t="str">
        <f>IF(J40=-1,"_","")</f>
        <v/>
      </c>
      <c r="G41" s="118" t="str">
        <f>IF(OR(F41="",F41="_"),"",IF(B41+D41=F41,IF(OR(AND(B41&lt;0,MOD(D41,10)&gt;B39,B39&gt;0),AND(B39+MOD(D41,10)&gt;10,ABS(B41-F41)&gt;10,B39&gt;0)),_xlfn.CONCAT($J$1," Brilliant counting through ",F41-MOD(F41,10)),_xlfn.CONCAT($J$1," Well corrected!")),"Oops! Check again and retype."))</f>
        <v/>
      </c>
      <c r="H41" s="117"/>
      <c r="I41" s="117"/>
      <c r="J41">
        <f>IF(OR(B41="",B41="_",D41="",D41="_",F41="",F41="_"),0,IF(B41+D41=F41,1,-1))</f>
        <v>0</v>
      </c>
    </row>
    <row r="42" spans="1:17" ht="15" thickBot="1" x14ac:dyDescent="0.35">
      <c r="B42" s="8">
        <f>IF(OR(B43="",B43="_"),0,IF(B43&lt;0,MOD(ABS(B43),10),MOD(B43,10)))</f>
        <v>0</v>
      </c>
      <c r="D42" s="8">
        <f>IF(OR(D43="",D43="_"),0,IF(D43&lt;0,MOD(ABS(D43),10),MOD(D43,10)))</f>
        <v>0</v>
      </c>
    </row>
    <row r="43" spans="1:17" ht="18.600000000000001" thickBot="1" x14ac:dyDescent="0.4">
      <c r="A43" s="26" t="str">
        <f>IF($K$1&gt;12,"Q13: ","")</f>
        <v/>
      </c>
      <c r="B43" s="33" t="str">
        <f>IF(A43="","","_")</f>
        <v/>
      </c>
      <c r="C43" s="30" t="str">
        <f>IF(A43="","","+")</f>
        <v/>
      </c>
      <c r="D43" s="33" t="str">
        <f>IF(A43="","","_")</f>
        <v/>
      </c>
      <c r="E43" s="32" t="str">
        <f>IF(A43="","","=")</f>
        <v/>
      </c>
      <c r="F43" s="33" t="str">
        <f>IF(A43="","","_")</f>
        <v/>
      </c>
      <c r="G43" s="116" t="str">
        <f>IF(OR(F43="",F43="_"),"",IF(B43+D43=F43,IF(OR(B43=0,D43=0,F43=0),_xlfn.CONCAT($J$1,"  Excellent - 0s are tricky!"),IF(OR(AND(B43&lt;0,MOD(D43,10)&gt;B42,B42&gt;0),AND(B42+MOD(D43,10)&gt;10,ABS(B43-F43)&gt;10,B42&gt;0)),_xlfn.CONCAT($J$1," Brilliant counting through ",F43-MOD(F43,10)),_xlfn.CONCAT($J$1," well done!"))),IF(B43&lt;1,IF(ABS(B43)+D43=ABS(F43),IF(F43&gt;0,"Oops! Watch for negatives!",IF(B43+D43&gt;0,"Oops! Count carefully near 0!","Oops! Always add UP numberlines!")),"Oops! Check using the Tools above."),IF(OR(ABS(B43)&lt;1,ABS(D43)&lt;1),"Careful! 0s are tricky!",IF(AND(MOD(B43,100)&gt;50,MOD(D43,100)&gt;50),"Oops! Try adding the 50s first?","Oops! Check using the Tools above.")))))</f>
        <v/>
      </c>
      <c r="H43" s="117"/>
      <c r="I43" s="117"/>
      <c r="J43">
        <f>IF(OR(B43="",B43="_",D43="",D43="_",F43="",F43="_"),0,IF(B43+D43=F43,1,-1))</f>
        <v>0</v>
      </c>
      <c r="K43">
        <f t="shared" ref="K43" si="23">IF(AND(OR(F43="_",F43="",ISBLANK(F43)),OR(ISBLANK(F44),F44="")),0,IF(OR(J43=1,J44=1),1,-1))</f>
        <v>0</v>
      </c>
      <c r="L43">
        <f>IF(OR(AND(J44=0,J43=1),AND(J44=0,J43=0),J44=-1),0,1)</f>
        <v>0</v>
      </c>
      <c r="N43">
        <f>IF(OR(B43="",B43="_",ISBLANK(B43)),0,1)</f>
        <v>0</v>
      </c>
      <c r="O43">
        <f>IF(OR(D43="",D43="_",ISBLANK(D43)),0,1)</f>
        <v>0</v>
      </c>
      <c r="P43">
        <f t="shared" ref="P43" si="24">IF(OR(F43="",F43="_",ISBLANK(F43)),0,1)</f>
        <v>0</v>
      </c>
      <c r="Q43">
        <f>IF(OR(B44="",B44="_"),0,IF(OR(F44="",F44="_"),1,0))</f>
        <v>0</v>
      </c>
    </row>
    <row r="44" spans="1:17" ht="18.600000000000001" thickBot="1" x14ac:dyDescent="0.4">
      <c r="A44" s="31" t="str">
        <f>IF(J43=-1,"retry","")</f>
        <v/>
      </c>
      <c r="B44" s="35" t="str">
        <f>IF(J43=-1,B43,"")</f>
        <v/>
      </c>
      <c r="C44" s="34" t="str">
        <f>IF($J43=-1,"+","")</f>
        <v/>
      </c>
      <c r="D44" s="35" t="str">
        <f>IF(J43=-1,D43,"")</f>
        <v/>
      </c>
      <c r="E44" s="34" t="str">
        <f>IF($J43=-1,"=","")</f>
        <v/>
      </c>
      <c r="F44" s="36" t="str">
        <f>IF(J43=-1,"_","")</f>
        <v/>
      </c>
      <c r="G44" s="118" t="str">
        <f>IF(OR(F44="",F44="_"),"",IF(B44+D44=F44,IF(OR(AND(B44&lt;0,MOD(D44,10)&gt;B42,B42&gt;0),AND(B42+MOD(D44,10)&gt;10,ABS(B44-F44)&gt;10,B42&gt;0)),_xlfn.CONCAT($J$1," Brilliant counting through ",F44-MOD(F44,10)),_xlfn.CONCAT($J$1," Well corrected!")),"Oops! Check again and retype."))</f>
        <v/>
      </c>
      <c r="H44" s="117"/>
      <c r="I44" s="117"/>
      <c r="J44">
        <f>IF(OR(B44="",B44="_",D44="",D44="_",F44="",F44="_"),0,IF(B44+D44=F44,1,-1))</f>
        <v>0</v>
      </c>
    </row>
    <row r="45" spans="1:17" ht="15" thickBot="1" x14ac:dyDescent="0.35">
      <c r="B45" s="8">
        <f>IF(OR(B46="",B46="_"),0,IF(B46&lt;0,MOD(ABS(B46),10),MOD(B46,10)))</f>
        <v>0</v>
      </c>
      <c r="D45" s="8">
        <f>IF(OR(D46="",D46="_"),0,IF(D46&lt;0,MOD(ABS(D46),10),MOD(D46,10)))</f>
        <v>0</v>
      </c>
    </row>
    <row r="46" spans="1:17" ht="18.600000000000001" thickBot="1" x14ac:dyDescent="0.4">
      <c r="A46" s="26" t="str">
        <f>IF($K$1&gt;13,"Q14: ","")</f>
        <v/>
      </c>
      <c r="B46" s="33" t="str">
        <f>IF(A46="","","_")</f>
        <v/>
      </c>
      <c r="C46" s="30" t="str">
        <f>IF(A46="","","+")</f>
        <v/>
      </c>
      <c r="D46" s="33" t="str">
        <f>IF(A46="","","_")</f>
        <v/>
      </c>
      <c r="E46" s="32" t="str">
        <f>IF(A46="","","=")</f>
        <v/>
      </c>
      <c r="F46" s="33" t="str">
        <f>IF(A46="","","_")</f>
        <v/>
      </c>
      <c r="G46" s="116" t="str">
        <f>IF(OR(F46="",F46="_"),"",IF(B46+D46=F46,IF(OR(B46=0,D46=0,F46=0),_xlfn.CONCAT($J$1,"  Excellent - 0s are tricky!"),IF(OR(AND(B46&lt;0,MOD(D46,10)&gt;B45,B45&gt;0),AND(B45+MOD(D46,10)&gt;10,ABS(B46-F46)&gt;10,B45&gt;0)),_xlfn.CONCAT($J$1," Brilliant counting through ",F46-MOD(F46,10)),_xlfn.CONCAT($J$1," well done!"))),IF(B46&lt;1,IF(ABS(B46)+D46=ABS(F46),IF(F46&gt;0,"Oops! Watch for negatives!",IF(B46+D46&gt;0,"Oops! Count carefully near 0!","Oops! Always add UP numberlines!")),"Oops! Check using the Tools above."),IF(OR(ABS(B46)&lt;1,ABS(D46)&lt;1),"Careful! 0s are tricky!",IF(AND(MOD(B46,100)&gt;50,MOD(D46,100)&gt;50),"Oops! Try adding the 50s first?","Oops! Check using the Tools above.")))))</f>
        <v/>
      </c>
      <c r="H46" s="117"/>
      <c r="I46" s="117"/>
      <c r="J46">
        <f>IF(OR(B46="",B46="_",D46="",D46="_",F46="",F46="_"),0,IF(B46+D46=F46,1,-1))</f>
        <v>0</v>
      </c>
      <c r="K46">
        <f t="shared" ref="K46" si="25">IF(AND(OR(F46="_",F46="",ISBLANK(F46)),OR(ISBLANK(F47),F47="")),0,IF(OR(J46=1,J47=1),1,-1))</f>
        <v>0</v>
      </c>
      <c r="L46">
        <f>IF(OR(AND(J47=0,J46=1),AND(J47=0,J46=0),J47=-1),0,1)</f>
        <v>0</v>
      </c>
      <c r="N46">
        <f>IF(OR(B46="",B46="_",ISBLANK(B46)),0,1)</f>
        <v>0</v>
      </c>
      <c r="O46">
        <f>IF(OR(D46="",D46="_",ISBLANK(D46)),0,1)</f>
        <v>0</v>
      </c>
      <c r="P46">
        <f t="shared" ref="P46" si="26">IF(OR(F46="",F46="_",ISBLANK(F46)),0,1)</f>
        <v>0</v>
      </c>
      <c r="Q46">
        <f>IF(OR(B47="",B47="_"),0,IF(OR(F47="",F47="_"),1,0))</f>
        <v>0</v>
      </c>
    </row>
    <row r="47" spans="1:17" ht="18.600000000000001" thickBot="1" x14ac:dyDescent="0.4">
      <c r="A47" s="31" t="str">
        <f>IF(J46=-1,"retry","")</f>
        <v/>
      </c>
      <c r="B47" s="35" t="str">
        <f>IF(J46=-1,B46,"")</f>
        <v/>
      </c>
      <c r="C47" s="34" t="str">
        <f>IF($J46=-1,"+","")</f>
        <v/>
      </c>
      <c r="D47" s="35" t="str">
        <f>IF(J46=-1,D46,"")</f>
        <v/>
      </c>
      <c r="E47" s="34" t="str">
        <f>IF($J46=-1,"=","")</f>
        <v/>
      </c>
      <c r="F47" s="36" t="str">
        <f>IF(J46=-1,"_","")</f>
        <v/>
      </c>
      <c r="G47" s="118" t="str">
        <f>IF(OR(F47="",F47="_"),"",IF(B47+D47=F47,IF(OR(AND(B47&lt;0,MOD(D47,10)&gt;B45,B45&gt;0),AND(B45+MOD(D47,10)&gt;10,ABS(B47-F47)&gt;10,B45&gt;0)),_xlfn.CONCAT($J$1," Brilliant counting through ",F47-MOD(F47,10)),_xlfn.CONCAT($J$1," Well corrected!")),"Oops! Check again and retype."))</f>
        <v/>
      </c>
      <c r="H47" s="117"/>
      <c r="I47" s="117"/>
      <c r="J47">
        <f>IF(OR(B47="",B47="_",D47="",D47="_",F47="",F47="_"),0,IF(B47+D47=F47,1,-1))</f>
        <v>0</v>
      </c>
    </row>
    <row r="48" spans="1:17" ht="15" thickBot="1" x14ac:dyDescent="0.35">
      <c r="B48" s="8">
        <f>IF(OR(B49="",B49="_"),0,IF(B49&lt;0,MOD(ABS(B49),10),MOD(B49,10)))</f>
        <v>0</v>
      </c>
      <c r="D48" s="8">
        <f>IF(OR(D49="",D49="_"),0,IF(D49&lt;0,MOD(ABS(D49),10),MOD(D49,10)))</f>
        <v>0</v>
      </c>
    </row>
    <row r="49" spans="1:17" ht="18.600000000000001" thickBot="1" x14ac:dyDescent="0.4">
      <c r="A49" s="26" t="str">
        <f>IF($K$1&gt;14,"Q15: ","")</f>
        <v/>
      </c>
      <c r="B49" s="33" t="str">
        <f>IF(A49="","","_")</f>
        <v/>
      </c>
      <c r="C49" s="30" t="str">
        <f>IF(A49="","","+")</f>
        <v/>
      </c>
      <c r="D49" s="33" t="str">
        <f>IF(A49="","","_")</f>
        <v/>
      </c>
      <c r="E49" s="32" t="str">
        <f>IF(A49="","","=")</f>
        <v/>
      </c>
      <c r="F49" s="33" t="str">
        <f>IF(A49="","","_")</f>
        <v/>
      </c>
      <c r="G49" s="116" t="str">
        <f>IF(OR(F49="",F49="_"),"",IF(B49+D49=F49,IF(OR(B49=0,D49=0,F49=0),_xlfn.CONCAT($J$1,"  Excellent - 0s are tricky!"),IF(OR(AND(B49&lt;0,MOD(D49,10)&gt;B48,B48&gt;0),AND(B48+MOD(D49,10)&gt;10,ABS(B49-F49)&gt;10,B48&gt;0)),_xlfn.CONCAT($J$1," Brilliant counting through ",F49-MOD(F49,10)),_xlfn.CONCAT($J$1," well done!"))),IF(B49&lt;1,IF(ABS(B49)+D49=ABS(F49),IF(F49&gt;0,"Oops! Watch for negatives!",IF(B49+D49&gt;0,"Oops! Count carefully near 0!","Oops! Always add UP numberlines!")),"Oops! Check using the Tools above."),IF(OR(ABS(B49)&lt;1,ABS(D49)&lt;1),"Careful! 0s are tricky!",IF(AND(MOD(B49,100)&gt;50,MOD(D49,100)&gt;50),"Oops! Try adding the 50s first?","Oops! Check using the Tools above.")))))</f>
        <v/>
      </c>
      <c r="H49" s="117"/>
      <c r="I49" s="117"/>
      <c r="J49">
        <f>IF(OR(B49="",B49="_",D49="",D49="_",F49="",F49="_"),0,IF(B49+D49=F49,1,-1))</f>
        <v>0</v>
      </c>
      <c r="K49">
        <f t="shared" ref="K49" si="27">IF(AND(OR(F49="_",F49="",ISBLANK(F49)),OR(ISBLANK(F50),F50="")),0,IF(OR(J49=1,J50=1),1,-1))</f>
        <v>0</v>
      </c>
      <c r="L49">
        <f>IF(OR(AND(J50=0,J49=1),AND(J50=0,J49=0),J50=-1),0,1)</f>
        <v>0</v>
      </c>
      <c r="N49">
        <f>IF(OR(B49="",B49="_",ISBLANK(B49)),0,1)</f>
        <v>0</v>
      </c>
      <c r="O49">
        <f>IF(OR(D49="",D49="_",ISBLANK(D49)),0,1)</f>
        <v>0</v>
      </c>
      <c r="P49">
        <f t="shared" ref="P49" si="28">IF(OR(F49="",F49="_",ISBLANK(F49)),0,1)</f>
        <v>0</v>
      </c>
      <c r="Q49">
        <f>IF(OR(B50="",B50="_"),0,IF(OR(F50="",F50="_"),1,0))</f>
        <v>0</v>
      </c>
    </row>
    <row r="50" spans="1:17" ht="18.600000000000001" thickBot="1" x14ac:dyDescent="0.4">
      <c r="A50" s="31" t="str">
        <f>IF(J49=-1,"retry","")</f>
        <v/>
      </c>
      <c r="B50" s="35" t="str">
        <f>IF(J49=-1,B49,"")</f>
        <v/>
      </c>
      <c r="C50" s="34" t="str">
        <f>IF($J49=-1,"+","")</f>
        <v/>
      </c>
      <c r="D50" s="35" t="str">
        <f>IF(J49=-1,D49,"")</f>
        <v/>
      </c>
      <c r="E50" s="34" t="str">
        <f>IF($J49=-1,"=","")</f>
        <v/>
      </c>
      <c r="F50" s="36" t="str">
        <f>IF(J49=-1,"_","")</f>
        <v/>
      </c>
      <c r="G50" s="118" t="str">
        <f>IF(OR(F50="",F50="_"),"",IF(B50+D50=F50,IF(OR(AND(B50&lt;0,MOD(D50,10)&gt;B48,B48&gt;0),AND(B48+MOD(D50,10)&gt;10,ABS(B50-F50)&gt;10,B48&gt;0)),_xlfn.CONCAT($J$1," Brilliant counting through ",F50-MOD(F50,10)),_xlfn.CONCAT($J$1," Well corrected!")),"Oops! Check again and retype."))</f>
        <v/>
      </c>
      <c r="H50" s="117"/>
      <c r="I50" s="117"/>
      <c r="J50">
        <f>IF(OR(B50="",B50="_",D50="",D50="_",F50="",F50="_"),0,IF(B50+D50=F50,1,-1))</f>
        <v>0</v>
      </c>
    </row>
    <row r="51" spans="1:17" ht="15" thickBot="1" x14ac:dyDescent="0.35">
      <c r="B51" s="8">
        <f>IF(OR(B52="",B52="_"),0,IF(B52&lt;0,MOD(ABS(B52),10),MOD(B52,10)))</f>
        <v>0</v>
      </c>
      <c r="D51" s="8">
        <f>IF(OR(D52="",D52="_"),0,IF(D52&lt;0,MOD(ABS(D52),10),MOD(D52,10)))</f>
        <v>0</v>
      </c>
    </row>
    <row r="52" spans="1:17" ht="18.600000000000001" thickBot="1" x14ac:dyDescent="0.4">
      <c r="A52" s="26" t="str">
        <f>IF($K$1&gt;15,"Q16: ","")</f>
        <v/>
      </c>
      <c r="B52" s="33" t="str">
        <f>IF(A52="","","_")</f>
        <v/>
      </c>
      <c r="C52" s="30" t="str">
        <f>IF(A52="","","+")</f>
        <v/>
      </c>
      <c r="D52" s="33" t="str">
        <f>IF(A52="","","_")</f>
        <v/>
      </c>
      <c r="E52" s="32" t="str">
        <f>IF(A52="","","=")</f>
        <v/>
      </c>
      <c r="F52" s="33" t="str">
        <f>IF(A52="","","_")</f>
        <v/>
      </c>
      <c r="G52" s="116" t="str">
        <f>IF(OR(F52="",F52="_"),"",IF(B52+D52=F52,IF(OR(B52=0,D52=0,F52=0),_xlfn.CONCAT($J$1,"  Excellent - 0s are tricky!"),IF(OR(AND(B52&lt;0,MOD(D52,10)&gt;B51,B51&gt;0),AND(B51+MOD(D52,10)&gt;10,ABS(B52-F52)&gt;10,B51&gt;0)),_xlfn.CONCAT($J$1," Brilliant counting through ",F52-MOD(F52,10)),_xlfn.CONCAT($J$1," well done!"))),IF(B52&lt;1,IF(ABS(B52)+D52=ABS(F52),IF(F52&gt;0,"Oops! Watch for negatives!",IF(B52+D52&gt;0,"Oops! Count carefully near 0!","Oops! Always add UP numberlines!")),"Oops! Check using the Tools above."),IF(OR(ABS(B52)&lt;1,ABS(D52)&lt;1),"Careful! 0s are tricky!",IF(AND(MOD(B52,100)&gt;50,MOD(D52,100)&gt;50),"Oops! Try adding the 50s first?","Oops! Check using the Tools above.")))))</f>
        <v/>
      </c>
      <c r="H52" s="117"/>
      <c r="I52" s="117"/>
      <c r="J52">
        <f>IF(OR(B52="",B52="_",D52="",D52="_",F52="",F52="_"),0,IF(B52+D52=F52,1,-1))</f>
        <v>0</v>
      </c>
      <c r="K52">
        <f t="shared" ref="K52" si="29">IF(AND(OR(F52="_",F52="",ISBLANK(F52)),OR(ISBLANK(F53),F53="")),0,IF(OR(J52=1,J53=1),1,-1))</f>
        <v>0</v>
      </c>
      <c r="L52">
        <f>IF(OR(AND(J53=0,J52=1),AND(J53=0,J52=0),J53=-1),0,1)</f>
        <v>0</v>
      </c>
      <c r="N52">
        <f>IF(OR(B52="",B52="_",ISBLANK(B52)),0,1)</f>
        <v>0</v>
      </c>
      <c r="O52">
        <f>IF(OR(D52="",D52="_",ISBLANK(D52)),0,1)</f>
        <v>0</v>
      </c>
      <c r="P52">
        <f t="shared" ref="P52" si="30">IF(OR(F52="",F52="_",ISBLANK(F52)),0,1)</f>
        <v>0</v>
      </c>
      <c r="Q52">
        <f>IF(OR(B53="",B53="_"),0,IF(OR(F53="",F53="_"),1,0))</f>
        <v>0</v>
      </c>
    </row>
    <row r="53" spans="1:17" ht="18.600000000000001" thickBot="1" x14ac:dyDescent="0.4">
      <c r="A53" s="31" t="str">
        <f>IF(J52=-1,"retry","")</f>
        <v/>
      </c>
      <c r="B53" s="35" t="str">
        <f>IF(J52=-1,B52,"")</f>
        <v/>
      </c>
      <c r="C53" s="34" t="str">
        <f>IF($J52=-1,"+","")</f>
        <v/>
      </c>
      <c r="D53" s="35" t="str">
        <f>IF(J52=-1,D52,"")</f>
        <v/>
      </c>
      <c r="E53" s="34" t="str">
        <f>IF($J52=-1,"=","")</f>
        <v/>
      </c>
      <c r="F53" s="36" t="str">
        <f>IF(J52=-1,"_","")</f>
        <v/>
      </c>
      <c r="G53" s="118" t="str">
        <f>IF(OR(F53="",F53="_"),"",IF(B53+D53=F53,IF(OR(AND(B53&lt;0,MOD(D53,10)&gt;B51,B51&gt;0),AND(B51+MOD(D53,10)&gt;10,ABS(B53-F53)&gt;10,B51&gt;0)),_xlfn.CONCAT($J$1," Brilliant counting through ",F53-MOD(F53,10)),_xlfn.CONCAT($J$1," Well corrected!")),"Oops! Check again and retype."))</f>
        <v/>
      </c>
      <c r="H53" s="117"/>
      <c r="I53" s="117"/>
      <c r="J53">
        <f>IF(OR(B53="",B53="_",D53="",D53="_",F53="",F53="_"),0,IF(B53+D53=F53,1,-1))</f>
        <v>0</v>
      </c>
    </row>
    <row r="54" spans="1:17" ht="15" thickBot="1" x14ac:dyDescent="0.35">
      <c r="B54" s="8">
        <f>IF(OR(B55="",B55="_"),0,IF(B55&lt;0,MOD(ABS(B55),10),MOD(B55,10)))</f>
        <v>0</v>
      </c>
      <c r="D54" s="8">
        <f>IF(OR(D55="",D55="_"),0,IF(D55&lt;0,MOD(ABS(D55),10),MOD(D55,10)))</f>
        <v>0</v>
      </c>
    </row>
    <row r="55" spans="1:17" ht="18.600000000000001" thickBot="1" x14ac:dyDescent="0.4">
      <c r="A55" s="26" t="str">
        <f>IF($K$1&gt;16,"Q17: ","")</f>
        <v/>
      </c>
      <c r="B55" s="33" t="str">
        <f>IF(A55="","","_")</f>
        <v/>
      </c>
      <c r="C55" s="30" t="str">
        <f>IF(A55="","","+")</f>
        <v/>
      </c>
      <c r="D55" s="33" t="str">
        <f>IF(A55="","","_")</f>
        <v/>
      </c>
      <c r="E55" s="32" t="str">
        <f>IF(A55="","","=")</f>
        <v/>
      </c>
      <c r="F55" s="33" t="str">
        <f>IF(A55="","","_")</f>
        <v/>
      </c>
      <c r="G55" s="116" t="str">
        <f>IF(OR(F55="",F55="_"),"",IF(B55+D55=F55,IF(OR(B55=0,D55=0,F55=0),_xlfn.CONCAT($J$1,"  Excellent - 0s are tricky!"),IF(OR(AND(B55&lt;0,MOD(D55,10)&gt;B54,B54&gt;0),AND(B54+MOD(D55,10)&gt;10,ABS(B55-F55)&gt;10,B54&gt;0)),_xlfn.CONCAT($J$1," Brilliant counting through ",F55-MOD(F55,10)),_xlfn.CONCAT($J$1," well done!"))),IF(B55&lt;1,IF(ABS(B55)+D55=ABS(F55),IF(F55&gt;0,"Oops! Watch for negatives!",IF(B55+D55&gt;0,"Oops! Count carefully near 0!","Oops! Always add UP numberlines!")),"Oops! Check using the Tools above."),IF(OR(ABS(B55)&lt;1,ABS(D55)&lt;1),"Careful! 0s are tricky!",IF(AND(MOD(B55,100)&gt;50,MOD(D55,100)&gt;50),"Oops! Try adding the 50s first?","Oops! Check using the Tools above.")))))</f>
        <v/>
      </c>
      <c r="H55" s="117"/>
      <c r="I55" s="117"/>
      <c r="J55">
        <f>IF(OR(B55="",B55="_",D55="",D55="_",F55="",F55="_"),0,IF(B55+D55=F55,1,-1))</f>
        <v>0</v>
      </c>
      <c r="K55">
        <f t="shared" ref="K55" si="31">IF(AND(OR(F55="_",F55="",ISBLANK(F55)),OR(ISBLANK(F56),F56="")),0,IF(OR(J55=1,J56=1),1,-1))</f>
        <v>0</v>
      </c>
      <c r="L55">
        <f>IF(OR(AND(J56=0,J55=1),AND(J56=0,J55=0),J56=-1),0,1)</f>
        <v>0</v>
      </c>
      <c r="N55">
        <f>IF(OR(B55="",B55="_",ISBLANK(B55)),0,1)</f>
        <v>0</v>
      </c>
      <c r="O55">
        <f>IF(OR(D55="",D55="_",ISBLANK(D55)),0,1)</f>
        <v>0</v>
      </c>
      <c r="P55">
        <f t="shared" ref="P55" si="32">IF(OR(F55="",F55="_",ISBLANK(F55)),0,1)</f>
        <v>0</v>
      </c>
      <c r="Q55">
        <f>IF(OR(B56="",B56="_"),0,IF(OR(F56="",F56="_"),1,0))</f>
        <v>0</v>
      </c>
    </row>
    <row r="56" spans="1:17" ht="18.600000000000001" thickBot="1" x14ac:dyDescent="0.4">
      <c r="A56" s="31" t="str">
        <f>IF(J55=-1,"retry","")</f>
        <v/>
      </c>
      <c r="B56" s="35" t="str">
        <f>IF(J55=-1,B55,"")</f>
        <v/>
      </c>
      <c r="C56" s="34" t="str">
        <f>IF($J55=-1,"+","")</f>
        <v/>
      </c>
      <c r="D56" s="35" t="str">
        <f>IF(J55=-1,D55,"")</f>
        <v/>
      </c>
      <c r="E56" s="34" t="str">
        <f>IF($J55=-1,"=","")</f>
        <v/>
      </c>
      <c r="F56" s="36" t="str">
        <f>IF(J55=-1,"_","")</f>
        <v/>
      </c>
      <c r="G56" s="118" t="str">
        <f>IF(OR(F56="",F56="_"),"",IF(B56+D56=F56,IF(OR(AND(B56&lt;0,MOD(D56,10)&gt;B54,B54&gt;0),AND(B54+MOD(D56,10)&gt;10,ABS(B56-F56)&gt;10,B54&gt;0)),_xlfn.CONCAT($J$1," Brilliant counting through ",F56-MOD(F56,10)),_xlfn.CONCAT($J$1," Well corrected!")),"Oops! Check again and retype."))</f>
        <v/>
      </c>
      <c r="H56" s="117"/>
      <c r="I56" s="117"/>
      <c r="J56">
        <f>IF(OR(B56="",B56="_",D56="",D56="_",F56="",F56="_"),0,IF(B56+D56=F56,1,-1))</f>
        <v>0</v>
      </c>
    </row>
    <row r="57" spans="1:17" ht="15" thickBot="1" x14ac:dyDescent="0.35">
      <c r="B57" s="8">
        <f>IF(OR(B58="",B58="_"),0,IF(B58&lt;0,MOD(ABS(B58),10),MOD(B58,10)))</f>
        <v>0</v>
      </c>
      <c r="D57" s="8">
        <f>IF(OR(D58="",D58="_"),0,IF(D58&lt;0,MOD(ABS(D58),10),MOD(D58,10)))</f>
        <v>0</v>
      </c>
    </row>
    <row r="58" spans="1:17" ht="18.600000000000001" thickBot="1" x14ac:dyDescent="0.4">
      <c r="A58" s="26" t="str">
        <f>IF($K$1&gt;17,"Q18: ","")</f>
        <v/>
      </c>
      <c r="B58" s="33" t="str">
        <f>IF(A58="","","_")</f>
        <v/>
      </c>
      <c r="C58" s="30" t="str">
        <f>IF(A58="","","+")</f>
        <v/>
      </c>
      <c r="D58" s="33" t="str">
        <f>IF(A58="","","_")</f>
        <v/>
      </c>
      <c r="E58" s="32" t="str">
        <f>IF(A58="","","=")</f>
        <v/>
      </c>
      <c r="F58" s="33" t="str">
        <f>IF(A58="","","_")</f>
        <v/>
      </c>
      <c r="G58" s="116" t="str">
        <f>IF(OR(F58="",F58="_"),"",IF(B58+D58=F58,IF(OR(B58=0,D58=0,F58=0),_xlfn.CONCAT($J$1,"  Excellent - 0s are tricky!"),IF(OR(AND(B58&lt;0,MOD(D58,10)&gt;B57,B57&gt;0),AND(B57+MOD(D58,10)&gt;10,ABS(B58-F58)&gt;10,B57&gt;0)),_xlfn.CONCAT($J$1," Brilliant counting through ",F58-MOD(F58,10)),_xlfn.CONCAT($J$1," well done!"))),IF(B58&lt;1,IF(ABS(B58)+D58=ABS(F58),IF(F58&gt;0,"Oops! Watch for negatives!",IF(B58+D58&gt;0,"Oops! Count carefully near 0!","Oops! Always add UP numberlines!")),"Oops! Check using the Tools above."),IF(OR(ABS(B58)&lt;1,ABS(D58)&lt;1),"Careful! 0s are tricky!",IF(AND(MOD(B58,100)&gt;50,MOD(D58,100)&gt;50),"Oops! Try adding the 50s first?","Oops! Check using the Tools above.")))))</f>
        <v/>
      </c>
      <c r="H58" s="117"/>
      <c r="I58" s="117"/>
      <c r="J58">
        <f>IF(OR(B58="",B58="_",D58="",D58="_",F58="",F58="_"),0,IF(B58+D58=F58,1,-1))</f>
        <v>0</v>
      </c>
      <c r="K58">
        <f t="shared" ref="K58" si="33">IF(AND(OR(F58="_",F58="",ISBLANK(F58)),OR(ISBLANK(F59),F59="")),0,IF(OR(J58=1,J59=1),1,-1))</f>
        <v>0</v>
      </c>
      <c r="L58">
        <f>IF(OR(AND(J59=0,J58=1),AND(J59=0,J58=0),J59=-1),0,1)</f>
        <v>0</v>
      </c>
      <c r="N58">
        <f>IF(OR(B58="",B58="_",ISBLANK(B58)),0,1)</f>
        <v>0</v>
      </c>
      <c r="O58">
        <f>IF(OR(D58="",D58="_",ISBLANK(D58)),0,1)</f>
        <v>0</v>
      </c>
      <c r="P58">
        <f t="shared" ref="P58" si="34">IF(OR(F58="",F58="_",ISBLANK(F58)),0,1)</f>
        <v>0</v>
      </c>
      <c r="Q58">
        <f>IF(OR(B59="",B59="_"),0,IF(OR(F59="",F59="_"),1,0))</f>
        <v>0</v>
      </c>
    </row>
    <row r="59" spans="1:17" ht="18.600000000000001" thickBot="1" x14ac:dyDescent="0.4">
      <c r="A59" s="31" t="str">
        <f>IF(J58=-1,"retry","")</f>
        <v/>
      </c>
      <c r="B59" s="35" t="str">
        <f>IF(J58=-1,B58,"")</f>
        <v/>
      </c>
      <c r="C59" s="34" t="str">
        <f>IF($J58=-1,"+","")</f>
        <v/>
      </c>
      <c r="D59" s="35" t="str">
        <f>IF(J58=-1,D58,"")</f>
        <v/>
      </c>
      <c r="E59" s="34" t="str">
        <f>IF($J58=-1,"=","")</f>
        <v/>
      </c>
      <c r="F59" s="36" t="str">
        <f>IF(J58=-1,"_","")</f>
        <v/>
      </c>
      <c r="G59" s="118" t="str">
        <f>IF(OR(F59="",F59="_"),"",IF(B59+D59=F59,IF(OR(AND(B59&lt;0,MOD(D59,10)&gt;B57,B57&gt;0),AND(B57+MOD(D59,10)&gt;10,ABS(B59-F59)&gt;10,B57&gt;0)),_xlfn.CONCAT($J$1," Brilliant counting through ",F59-MOD(F59,10)),_xlfn.CONCAT($J$1," Well corrected!")),"Oops! Check again and retype."))</f>
        <v/>
      </c>
      <c r="H59" s="117"/>
      <c r="I59" s="117"/>
      <c r="J59">
        <f>IF(OR(B59="",B59="_",D59="",D59="_",F59="",F59="_"),0,IF(B59+D59=F59,1,-1))</f>
        <v>0</v>
      </c>
    </row>
    <row r="60" spans="1:17" ht="15" thickBot="1" x14ac:dyDescent="0.35">
      <c r="B60" s="8">
        <f>IF(OR(B61="",B61="_"),0,IF(B61&lt;0,MOD(ABS(B61),10),MOD(B61,10)))</f>
        <v>0</v>
      </c>
      <c r="D60" s="8">
        <f>IF(OR(D61="",D61="_"),0,IF(D61&lt;0,MOD(ABS(D61),10),MOD(D61,10)))</f>
        <v>0</v>
      </c>
    </row>
    <row r="61" spans="1:17" ht="18.600000000000001" thickBot="1" x14ac:dyDescent="0.4">
      <c r="A61" s="26" t="str">
        <f>IF($K$1&gt;18,"Q19: ","")</f>
        <v/>
      </c>
      <c r="B61" s="33" t="str">
        <f>IF(A61="","","_")</f>
        <v/>
      </c>
      <c r="C61" s="30" t="str">
        <f>IF(A61="","","+")</f>
        <v/>
      </c>
      <c r="D61" s="33" t="str">
        <f>IF(A61="","","_")</f>
        <v/>
      </c>
      <c r="E61" s="32" t="str">
        <f>IF(A61="","","=")</f>
        <v/>
      </c>
      <c r="F61" s="33" t="str">
        <f>IF(A61="","","_")</f>
        <v/>
      </c>
      <c r="G61" s="116" t="str">
        <f>IF(OR(F61="",F61="_"),"",IF(B61+D61=F61,IF(OR(B61=0,D61=0,F61=0),_xlfn.CONCAT($J$1,"  Excellent - 0s are tricky!"),IF(OR(AND(B61&lt;0,MOD(D61,10)&gt;B60,B60&gt;0),AND(B60+MOD(D61,10)&gt;10,ABS(B61-F61)&gt;10,B60&gt;0)),_xlfn.CONCAT($J$1," Brilliant counting through ",F61-MOD(F61,10)),_xlfn.CONCAT($J$1," well done!"))),IF(B61&lt;1,IF(ABS(B61)+D61=ABS(F61),IF(F61&gt;0,"Oops! Watch for negatives!",IF(B61+D61&gt;0,"Oops! Count carefully near 0!","Oops! Always add UP numberlines!")),"Oops! Check using the Tools above."),IF(OR(ABS(B61)&lt;1,ABS(D61)&lt;1),"Careful! 0s are tricky!",IF(AND(MOD(B61,100)&gt;50,MOD(D61,100)&gt;50),"Oops! Try adding the 50s first?","Oops! Check using the Tools above.")))))</f>
        <v/>
      </c>
      <c r="H61" s="117"/>
      <c r="I61" s="117"/>
      <c r="J61">
        <f>IF(OR(B61="",B61="_",D61="",D61="_",F61="",F61="_"),0,IF(B61+D61=F61,1,-1))</f>
        <v>0</v>
      </c>
      <c r="K61">
        <f t="shared" ref="K61" si="35">IF(AND(OR(F61="_",F61="",ISBLANK(F61)),OR(ISBLANK(F62),F62="")),0,IF(OR(J61=1,J62=1),1,-1))</f>
        <v>0</v>
      </c>
      <c r="L61">
        <f>IF(OR(AND(J62=0,J61=1),AND(J62=0,J61=0),J62=-1),0,1)</f>
        <v>0</v>
      </c>
      <c r="N61">
        <f>IF(OR(B61="",B61="_",ISBLANK(B61)),0,1)</f>
        <v>0</v>
      </c>
      <c r="O61">
        <f>IF(OR(D61="",D61="_",ISBLANK(D61)),0,1)</f>
        <v>0</v>
      </c>
      <c r="P61">
        <f t="shared" ref="P61" si="36">IF(OR(F61="",F61="_",ISBLANK(F61)),0,1)</f>
        <v>0</v>
      </c>
      <c r="Q61">
        <f>IF(OR(B62="",B62="_"),0,IF(OR(F62="",F62="_"),1,0))</f>
        <v>0</v>
      </c>
    </row>
    <row r="62" spans="1:17" ht="18.600000000000001" thickBot="1" x14ac:dyDescent="0.4">
      <c r="A62" s="31" t="str">
        <f>IF(J61=-1,"retry","")</f>
        <v/>
      </c>
      <c r="B62" s="35" t="str">
        <f>IF(J61=-1,B61,"")</f>
        <v/>
      </c>
      <c r="C62" s="34" t="str">
        <f>IF($J61=-1,"+","")</f>
        <v/>
      </c>
      <c r="D62" s="35" t="str">
        <f>IF(J61=-1,D61,"")</f>
        <v/>
      </c>
      <c r="E62" s="34" t="str">
        <f>IF($J61=-1,"=","")</f>
        <v/>
      </c>
      <c r="F62" s="36" t="str">
        <f>IF(J61=-1,"_","")</f>
        <v/>
      </c>
      <c r="G62" s="118" t="str">
        <f>IF(OR(F62="",F62="_"),"",IF(B62+D62=F62,IF(OR(AND(B62&lt;0,MOD(D62,10)&gt;B60,B60&gt;0),AND(B60+MOD(D62,10)&gt;10,ABS(B62-F62)&gt;10,B60&gt;0)),_xlfn.CONCAT($J$1," Brilliant counting through ",F62-MOD(F62,10)),_xlfn.CONCAT($J$1," Well corrected!")),"Oops! Check again and retype."))</f>
        <v/>
      </c>
      <c r="H62" s="117"/>
      <c r="I62" s="117"/>
      <c r="J62">
        <f>IF(OR(B62="",B62="_",D62="",D62="_",F62="",F62="_"),0,IF(B62+D62=F62,1,-1))</f>
        <v>0</v>
      </c>
    </row>
    <row r="63" spans="1:17" ht="15" thickBot="1" x14ac:dyDescent="0.35">
      <c r="B63" s="8">
        <f>IF(OR(B64="",B64="_"),0,IF(B64&lt;0,MOD(ABS(B64),10),MOD(B64,10)))</f>
        <v>0</v>
      </c>
      <c r="D63" s="8">
        <f>IF(OR(D64="",D64="_"),0,IF(D64&lt;0,MOD(ABS(D64),10),MOD(D64,10)))</f>
        <v>0</v>
      </c>
    </row>
    <row r="64" spans="1:17" ht="18.600000000000001" thickBot="1" x14ac:dyDescent="0.4">
      <c r="A64" s="26" t="str">
        <f>IF($K$1&gt;19,"Q20: ","")</f>
        <v/>
      </c>
      <c r="B64" s="33" t="str">
        <f>IF(A64="","","_")</f>
        <v/>
      </c>
      <c r="C64" s="30" t="str">
        <f>IF(A64="","","+")</f>
        <v/>
      </c>
      <c r="D64" s="33" t="str">
        <f>IF(A64="","","_")</f>
        <v/>
      </c>
      <c r="E64" s="32" t="str">
        <f>IF(A64="","","=")</f>
        <v/>
      </c>
      <c r="F64" s="33" t="str">
        <f>IF(A64="","","_")</f>
        <v/>
      </c>
      <c r="G64" s="116" t="str">
        <f>IF(OR(F64="",F64="_"),"",IF(B64+D64=F64,IF(OR(B64=0,D64=0,F64=0),_xlfn.CONCAT($J$1,"  Excellent - 0s are tricky!"),IF(OR(AND(B64&lt;0,MOD(D64,10)&gt;B63,B63&gt;0),AND(B63+MOD(D64,10)&gt;10,ABS(B64-F64)&gt;10,B63&gt;0)),_xlfn.CONCAT($J$1," Brilliant counting through ",F64-MOD(F64,10)),_xlfn.CONCAT($J$1," well done!"))),IF(B64&lt;1,IF(ABS(B64)+D64=ABS(F64),IF(F64&gt;0,"Oops! Watch for negatives!",IF(B64+D64&gt;0,"Oops! Count carefully near 0!","Oops! Always add UP numberlines!")),"Oops! Check using the Tools above."),IF(OR(ABS(B64)&lt;1,ABS(D64)&lt;1),"Careful! 0s are tricky!",IF(AND(MOD(B64,100)&gt;50,MOD(D64,100)&gt;50),"Oops! Try adding the 50s first?","Oops! Check using the Tools above.")))))</f>
        <v/>
      </c>
      <c r="H64" s="117"/>
      <c r="I64" s="117"/>
      <c r="J64">
        <f>IF(OR(B64="",B64="_",D64="",D64="_",F64="",F64="_"),0,IF(B64+D64=F64,1,-1))</f>
        <v>0</v>
      </c>
      <c r="K64">
        <f t="shared" ref="K64" si="37">IF(AND(OR(F64="_",F64="",ISBLANK(F64)),OR(ISBLANK(F65),F65="")),0,IF(OR(J64=1,J65=1),1,-1))</f>
        <v>0</v>
      </c>
      <c r="L64">
        <f>IF(OR(AND(J65=0,J64=1),AND(J65=0,J64=0),J65=-1),0,1)</f>
        <v>0</v>
      </c>
      <c r="N64">
        <f>IF(OR(B64="",B64="_",ISBLANK(B64)),0,1)</f>
        <v>0</v>
      </c>
      <c r="O64">
        <f>IF(OR(D64="",D64="_",ISBLANK(D64)),0,1)</f>
        <v>0</v>
      </c>
      <c r="P64">
        <f t="shared" ref="P64" si="38">IF(OR(F64="",F64="_",ISBLANK(F64)),0,1)</f>
        <v>0</v>
      </c>
      <c r="Q64">
        <f>IF(OR(B65="",B65="_"),0,IF(OR(F65="",F65="_"),1,0))</f>
        <v>0</v>
      </c>
    </row>
    <row r="65" spans="1:10" ht="18.600000000000001" thickBot="1" x14ac:dyDescent="0.4">
      <c r="A65" s="31" t="str">
        <f>IF(J64=-1,"retry","")</f>
        <v/>
      </c>
      <c r="B65" s="35" t="str">
        <f>IF(J64=-1,B64,"")</f>
        <v/>
      </c>
      <c r="C65" s="34" t="str">
        <f>IF($J64=-1,"+","")</f>
        <v/>
      </c>
      <c r="D65" s="35" t="str">
        <f>IF(J64=-1,D64,"")</f>
        <v/>
      </c>
      <c r="E65" s="34" t="str">
        <f>IF($J64=-1,"=","")</f>
        <v/>
      </c>
      <c r="F65" s="36" t="str">
        <f>IF(J64=-1,"_","")</f>
        <v/>
      </c>
      <c r="G65" s="118" t="str">
        <f>IF(OR(F65="",F65="_"),"",IF(B65+D65=F65,IF(OR(AND(B65&lt;0,MOD(D65,10)&gt;B63,B63&gt;0),AND(B63+MOD(D65,10)&gt;10,ABS(B65-F65)&gt;10,B63&gt;0)),_xlfn.CONCAT($J$1," Brilliant counting through ",F65-MOD(F65,10)),_xlfn.CONCAT($J$1," Well corrected!")),"Oops! Check again and retype."))</f>
        <v/>
      </c>
      <c r="H65" s="117"/>
      <c r="I65" s="117"/>
      <c r="J65">
        <f>IF(OR(B65="",B65="_",D65="",D65="_",F65="",F65="_"),0,IF(B65+D65=F65,1,-1))</f>
        <v>0</v>
      </c>
    </row>
  </sheetData>
  <sheetProtection algorithmName="SHA-512" hashValue="wuB+X/jVAvhDZ6M29p5mdtrl46M+hxVQacGRpC1VPmfvwbiA/TBK5EDKsZKwkBmi4sueQ9B90np4O7k4E8Iluw==" saltValue="kJVFAYp6Ihs6B4/L006l5g==" spinCount="100000" sheet="1" formatCells="0" formatColumns="0" formatRows="0" selectLockedCells="1"/>
  <mergeCells count="45">
    <mergeCell ref="G59:I59"/>
    <mergeCell ref="G61:I61"/>
    <mergeCell ref="G62:I62"/>
    <mergeCell ref="G64:I64"/>
    <mergeCell ref="G65:I65"/>
    <mergeCell ref="G58:I58"/>
    <mergeCell ref="G41:I41"/>
    <mergeCell ref="G43:I43"/>
    <mergeCell ref="G44:I44"/>
    <mergeCell ref="G46:I46"/>
    <mergeCell ref="G47:I47"/>
    <mergeCell ref="G49:I49"/>
    <mergeCell ref="G50:I50"/>
    <mergeCell ref="G52:I52"/>
    <mergeCell ref="G53:I53"/>
    <mergeCell ref="G55:I55"/>
    <mergeCell ref="G56:I56"/>
    <mergeCell ref="G40:I40"/>
    <mergeCell ref="G23:I23"/>
    <mergeCell ref="G25:I25"/>
    <mergeCell ref="G26:I26"/>
    <mergeCell ref="G28:I28"/>
    <mergeCell ref="G29:I29"/>
    <mergeCell ref="G31:I31"/>
    <mergeCell ref="G32:I32"/>
    <mergeCell ref="G34:I34"/>
    <mergeCell ref="G35:I35"/>
    <mergeCell ref="G37:I37"/>
    <mergeCell ref="G38:I38"/>
    <mergeCell ref="G3:H3"/>
    <mergeCell ref="A3:F3"/>
    <mergeCell ref="B2:C2"/>
    <mergeCell ref="G4:H4"/>
    <mergeCell ref="G22:I22"/>
    <mergeCell ref="G7:I7"/>
    <mergeCell ref="G8:I8"/>
    <mergeCell ref="G10:I10"/>
    <mergeCell ref="G11:I11"/>
    <mergeCell ref="G13:I13"/>
    <mergeCell ref="G14:I14"/>
    <mergeCell ref="G16:I16"/>
    <mergeCell ref="G17:I17"/>
    <mergeCell ref="G19:I19"/>
    <mergeCell ref="G20:I20"/>
    <mergeCell ref="G6:H6"/>
  </mergeCells>
  <conditionalFormatting sqref="B8 D8 F8">
    <cfRule type="containsBlanks" dxfId="735" priority="203">
      <formula>LEN(TRIM(B8))=0</formula>
    </cfRule>
  </conditionalFormatting>
  <conditionalFormatting sqref="F8">
    <cfRule type="containsText" dxfId="734" priority="202" operator="containsText" text="_">
      <formula>NOT(ISERROR(SEARCH("_",F8)))</formula>
    </cfRule>
  </conditionalFormatting>
  <conditionalFormatting sqref="B10">
    <cfRule type="containsBlanks" dxfId="733" priority="200">
      <formula>LEN(TRIM(B10))=0</formula>
    </cfRule>
    <cfRule type="containsText" dxfId="732" priority="201" operator="containsText" text="_">
      <formula>NOT(ISERROR(SEARCH("_",B10)))</formula>
    </cfRule>
  </conditionalFormatting>
  <conditionalFormatting sqref="D10">
    <cfRule type="containsBlanks" dxfId="731" priority="198">
      <formula>LEN(TRIM(D10))=0</formula>
    </cfRule>
    <cfRule type="containsText" dxfId="730" priority="199" operator="containsText" text="_">
      <formula>NOT(ISERROR(SEARCH("_",D10)))</formula>
    </cfRule>
  </conditionalFormatting>
  <conditionalFormatting sqref="B11 D11 F11">
    <cfRule type="containsBlanks" dxfId="729" priority="195">
      <formula>LEN(TRIM(B11))=0</formula>
    </cfRule>
  </conditionalFormatting>
  <conditionalFormatting sqref="F11">
    <cfRule type="containsText" dxfId="728" priority="194" operator="containsText" text="_">
      <formula>NOT(ISERROR(SEARCH("_",F11)))</formula>
    </cfRule>
  </conditionalFormatting>
  <conditionalFormatting sqref="B13">
    <cfRule type="containsBlanks" dxfId="727" priority="192">
      <formula>LEN(TRIM(B13))=0</formula>
    </cfRule>
    <cfRule type="containsText" dxfId="726" priority="193" operator="containsText" text="_">
      <formula>NOT(ISERROR(SEARCH("_",B13)))</formula>
    </cfRule>
  </conditionalFormatting>
  <conditionalFormatting sqref="D13">
    <cfRule type="containsBlanks" dxfId="725" priority="190">
      <formula>LEN(TRIM(D13))=0</formula>
    </cfRule>
    <cfRule type="containsText" dxfId="724" priority="191" operator="containsText" text="_">
      <formula>NOT(ISERROR(SEARCH("_",D13)))</formula>
    </cfRule>
  </conditionalFormatting>
  <conditionalFormatting sqref="B14 D14 F14">
    <cfRule type="containsBlanks" dxfId="723" priority="187">
      <formula>LEN(TRIM(B14))=0</formula>
    </cfRule>
  </conditionalFormatting>
  <conditionalFormatting sqref="F14">
    <cfRule type="containsText" dxfId="722" priority="186" operator="containsText" text="_">
      <formula>NOT(ISERROR(SEARCH("_",F14)))</formula>
    </cfRule>
  </conditionalFormatting>
  <conditionalFormatting sqref="B16">
    <cfRule type="containsBlanks" dxfId="721" priority="184">
      <formula>LEN(TRIM(B16))=0</formula>
    </cfRule>
    <cfRule type="containsText" dxfId="720" priority="185" operator="containsText" text="_">
      <formula>NOT(ISERROR(SEARCH("_",B16)))</formula>
    </cfRule>
  </conditionalFormatting>
  <conditionalFormatting sqref="D16">
    <cfRule type="containsBlanks" dxfId="719" priority="182">
      <formula>LEN(TRIM(D16))=0</formula>
    </cfRule>
    <cfRule type="containsText" dxfId="718" priority="183" operator="containsText" text="_">
      <formula>NOT(ISERROR(SEARCH("_",D16)))</formula>
    </cfRule>
  </conditionalFormatting>
  <conditionalFormatting sqref="B17 D17 F17">
    <cfRule type="containsBlanks" dxfId="717" priority="179">
      <formula>LEN(TRIM(B17))=0</formula>
    </cfRule>
  </conditionalFormatting>
  <conditionalFormatting sqref="F17">
    <cfRule type="containsText" dxfId="716" priority="178" operator="containsText" text="_">
      <formula>NOT(ISERROR(SEARCH("_",F17)))</formula>
    </cfRule>
  </conditionalFormatting>
  <conditionalFormatting sqref="B19">
    <cfRule type="containsBlanks" dxfId="715" priority="176">
      <formula>LEN(TRIM(B19))=0</formula>
    </cfRule>
    <cfRule type="containsText" dxfId="714" priority="177" operator="containsText" text="_">
      <formula>NOT(ISERROR(SEARCH("_",B19)))</formula>
    </cfRule>
  </conditionalFormatting>
  <conditionalFormatting sqref="D19">
    <cfRule type="containsBlanks" dxfId="713" priority="174">
      <formula>LEN(TRIM(D19))=0</formula>
    </cfRule>
    <cfRule type="containsText" dxfId="712" priority="175" operator="containsText" text="_">
      <formula>NOT(ISERROR(SEARCH("_",D19)))</formula>
    </cfRule>
  </conditionalFormatting>
  <conditionalFormatting sqref="B20 D20 F20">
    <cfRule type="containsBlanks" dxfId="711" priority="171">
      <formula>LEN(TRIM(B20))=0</formula>
    </cfRule>
  </conditionalFormatting>
  <conditionalFormatting sqref="F20">
    <cfRule type="containsText" dxfId="710" priority="170" operator="containsText" text="_">
      <formula>NOT(ISERROR(SEARCH("_",F20)))</formula>
    </cfRule>
  </conditionalFormatting>
  <conditionalFormatting sqref="B22">
    <cfRule type="containsBlanks" dxfId="709" priority="168">
      <formula>LEN(TRIM(B22))=0</formula>
    </cfRule>
    <cfRule type="containsText" dxfId="708" priority="169" operator="containsText" text="_">
      <formula>NOT(ISERROR(SEARCH("_",B22)))</formula>
    </cfRule>
  </conditionalFormatting>
  <conditionalFormatting sqref="D22">
    <cfRule type="containsBlanks" dxfId="707" priority="166">
      <formula>LEN(TRIM(D22))=0</formula>
    </cfRule>
    <cfRule type="containsText" dxfId="706" priority="167" operator="containsText" text="_">
      <formula>NOT(ISERROR(SEARCH("_",D22)))</formula>
    </cfRule>
  </conditionalFormatting>
  <conditionalFormatting sqref="B23 D23 F23">
    <cfRule type="containsBlanks" dxfId="705" priority="163">
      <formula>LEN(TRIM(B23))=0</formula>
    </cfRule>
  </conditionalFormatting>
  <conditionalFormatting sqref="F23">
    <cfRule type="containsText" dxfId="704" priority="162" operator="containsText" text="_">
      <formula>NOT(ISERROR(SEARCH("_",F23)))</formula>
    </cfRule>
  </conditionalFormatting>
  <conditionalFormatting sqref="B25">
    <cfRule type="containsBlanks" dxfId="703" priority="160">
      <formula>LEN(TRIM(B25))=0</formula>
    </cfRule>
    <cfRule type="containsText" dxfId="702" priority="161" operator="containsText" text="_">
      <formula>NOT(ISERROR(SEARCH("_",B25)))</formula>
    </cfRule>
  </conditionalFormatting>
  <conditionalFormatting sqref="D25">
    <cfRule type="containsBlanks" dxfId="701" priority="158">
      <formula>LEN(TRIM(D25))=0</formula>
    </cfRule>
    <cfRule type="containsText" dxfId="700" priority="159" operator="containsText" text="_">
      <formula>NOT(ISERROR(SEARCH("_",D25)))</formula>
    </cfRule>
  </conditionalFormatting>
  <conditionalFormatting sqref="B26 D26 F26">
    <cfRule type="containsBlanks" dxfId="699" priority="155">
      <formula>LEN(TRIM(B26))=0</formula>
    </cfRule>
  </conditionalFormatting>
  <conditionalFormatting sqref="F26">
    <cfRule type="containsText" dxfId="698" priority="154" operator="containsText" text="_">
      <formula>NOT(ISERROR(SEARCH("_",F26)))</formula>
    </cfRule>
  </conditionalFormatting>
  <conditionalFormatting sqref="B28">
    <cfRule type="containsBlanks" dxfId="697" priority="152">
      <formula>LEN(TRIM(B28))=0</formula>
    </cfRule>
    <cfRule type="containsText" dxfId="696" priority="153" operator="containsText" text="_">
      <formula>NOT(ISERROR(SEARCH("_",B28)))</formula>
    </cfRule>
  </conditionalFormatting>
  <conditionalFormatting sqref="D28">
    <cfRule type="containsBlanks" dxfId="695" priority="150">
      <formula>LEN(TRIM(D28))=0</formula>
    </cfRule>
    <cfRule type="containsText" dxfId="694" priority="151" operator="containsText" text="_">
      <formula>NOT(ISERROR(SEARCH("_",D28)))</formula>
    </cfRule>
  </conditionalFormatting>
  <conditionalFormatting sqref="B29 D29 F29">
    <cfRule type="containsBlanks" dxfId="693" priority="147">
      <formula>LEN(TRIM(B29))=0</formula>
    </cfRule>
  </conditionalFormatting>
  <conditionalFormatting sqref="F29">
    <cfRule type="containsText" dxfId="692" priority="146" operator="containsText" text="_">
      <formula>NOT(ISERROR(SEARCH("_",F29)))</formula>
    </cfRule>
  </conditionalFormatting>
  <conditionalFormatting sqref="B31">
    <cfRule type="containsBlanks" dxfId="691" priority="144">
      <formula>LEN(TRIM(B31))=0</formula>
    </cfRule>
    <cfRule type="containsText" dxfId="690" priority="145" operator="containsText" text="_">
      <formula>NOT(ISERROR(SEARCH("_",B31)))</formula>
    </cfRule>
  </conditionalFormatting>
  <conditionalFormatting sqref="D31">
    <cfRule type="containsBlanks" dxfId="689" priority="142">
      <formula>LEN(TRIM(D31))=0</formula>
    </cfRule>
    <cfRule type="containsText" dxfId="688" priority="143" operator="containsText" text="_">
      <formula>NOT(ISERROR(SEARCH("_",D31)))</formula>
    </cfRule>
  </conditionalFormatting>
  <conditionalFormatting sqref="B32 D32 F32">
    <cfRule type="containsBlanks" dxfId="687" priority="139">
      <formula>LEN(TRIM(B32))=0</formula>
    </cfRule>
  </conditionalFormatting>
  <conditionalFormatting sqref="F32">
    <cfRule type="containsText" dxfId="686" priority="138" operator="containsText" text="_">
      <formula>NOT(ISERROR(SEARCH("_",F32)))</formula>
    </cfRule>
  </conditionalFormatting>
  <conditionalFormatting sqref="B34">
    <cfRule type="containsBlanks" dxfId="685" priority="136">
      <formula>LEN(TRIM(B34))=0</formula>
    </cfRule>
    <cfRule type="containsText" dxfId="684" priority="137" operator="containsText" text="_">
      <formula>NOT(ISERROR(SEARCH("_",B34)))</formula>
    </cfRule>
  </conditionalFormatting>
  <conditionalFormatting sqref="D34">
    <cfRule type="containsBlanks" dxfId="683" priority="134">
      <formula>LEN(TRIM(D34))=0</formula>
    </cfRule>
    <cfRule type="containsText" dxfId="682" priority="135" operator="containsText" text="_">
      <formula>NOT(ISERROR(SEARCH("_",D34)))</formula>
    </cfRule>
  </conditionalFormatting>
  <conditionalFormatting sqref="B35 D35 F35">
    <cfRule type="containsBlanks" dxfId="681" priority="131">
      <formula>LEN(TRIM(B35))=0</formula>
    </cfRule>
  </conditionalFormatting>
  <conditionalFormatting sqref="F35">
    <cfRule type="containsText" dxfId="680" priority="130" operator="containsText" text="_">
      <formula>NOT(ISERROR(SEARCH("_",F35)))</formula>
    </cfRule>
  </conditionalFormatting>
  <conditionalFormatting sqref="B37">
    <cfRule type="containsBlanks" dxfId="679" priority="128">
      <formula>LEN(TRIM(B37))=0</formula>
    </cfRule>
    <cfRule type="containsText" dxfId="678" priority="129" operator="containsText" text="_">
      <formula>NOT(ISERROR(SEARCH("_",B37)))</formula>
    </cfRule>
  </conditionalFormatting>
  <conditionalFormatting sqref="D37">
    <cfRule type="containsBlanks" dxfId="677" priority="126">
      <formula>LEN(TRIM(D37))=0</formula>
    </cfRule>
    <cfRule type="containsText" dxfId="676" priority="127" operator="containsText" text="_">
      <formula>NOT(ISERROR(SEARCH("_",D37)))</formula>
    </cfRule>
  </conditionalFormatting>
  <conditionalFormatting sqref="B38 D38 F38">
    <cfRule type="containsBlanks" dxfId="675" priority="123">
      <formula>LEN(TRIM(B38))=0</formula>
    </cfRule>
  </conditionalFormatting>
  <conditionalFormatting sqref="F38">
    <cfRule type="containsText" dxfId="674" priority="122" operator="containsText" text="_">
      <formula>NOT(ISERROR(SEARCH("_",F38)))</formula>
    </cfRule>
  </conditionalFormatting>
  <conditionalFormatting sqref="B40">
    <cfRule type="containsBlanks" dxfId="673" priority="120">
      <formula>LEN(TRIM(B40))=0</formula>
    </cfRule>
    <cfRule type="containsText" dxfId="672" priority="121" operator="containsText" text="_">
      <formula>NOT(ISERROR(SEARCH("_",B40)))</formula>
    </cfRule>
  </conditionalFormatting>
  <conditionalFormatting sqref="D40">
    <cfRule type="containsBlanks" dxfId="671" priority="118">
      <formula>LEN(TRIM(D40))=0</formula>
    </cfRule>
    <cfRule type="containsText" dxfId="670" priority="119" operator="containsText" text="_">
      <formula>NOT(ISERROR(SEARCH("_",D40)))</formula>
    </cfRule>
  </conditionalFormatting>
  <conditionalFormatting sqref="B41 D41 F41">
    <cfRule type="containsBlanks" dxfId="669" priority="115">
      <formula>LEN(TRIM(B41))=0</formula>
    </cfRule>
  </conditionalFormatting>
  <conditionalFormatting sqref="F41">
    <cfRule type="containsText" dxfId="668" priority="114" operator="containsText" text="_">
      <formula>NOT(ISERROR(SEARCH("_",F41)))</formula>
    </cfRule>
  </conditionalFormatting>
  <conditionalFormatting sqref="B43">
    <cfRule type="containsBlanks" dxfId="667" priority="112">
      <formula>LEN(TRIM(B43))=0</formula>
    </cfRule>
    <cfRule type="containsText" dxfId="666" priority="113" operator="containsText" text="_">
      <formula>NOT(ISERROR(SEARCH("_",B43)))</formula>
    </cfRule>
  </conditionalFormatting>
  <conditionalFormatting sqref="D43">
    <cfRule type="containsBlanks" dxfId="665" priority="110">
      <formula>LEN(TRIM(D43))=0</formula>
    </cfRule>
    <cfRule type="containsText" dxfId="664" priority="111" operator="containsText" text="_">
      <formula>NOT(ISERROR(SEARCH("_",D43)))</formula>
    </cfRule>
  </conditionalFormatting>
  <conditionalFormatting sqref="B44 D44 F44">
    <cfRule type="containsBlanks" dxfId="663" priority="107">
      <formula>LEN(TRIM(B44))=0</formula>
    </cfRule>
  </conditionalFormatting>
  <conditionalFormatting sqref="F44">
    <cfRule type="containsText" dxfId="662" priority="106" operator="containsText" text="_">
      <formula>NOT(ISERROR(SEARCH("_",F44)))</formula>
    </cfRule>
  </conditionalFormatting>
  <conditionalFormatting sqref="B46">
    <cfRule type="containsBlanks" dxfId="661" priority="104">
      <formula>LEN(TRIM(B46))=0</formula>
    </cfRule>
    <cfRule type="containsText" dxfId="660" priority="105" operator="containsText" text="_">
      <formula>NOT(ISERROR(SEARCH("_",B46)))</formula>
    </cfRule>
  </conditionalFormatting>
  <conditionalFormatting sqref="D46">
    <cfRule type="containsBlanks" dxfId="659" priority="102">
      <formula>LEN(TRIM(D46))=0</formula>
    </cfRule>
    <cfRule type="containsText" dxfId="658" priority="103" operator="containsText" text="_">
      <formula>NOT(ISERROR(SEARCH("_",D46)))</formula>
    </cfRule>
  </conditionalFormatting>
  <conditionalFormatting sqref="B47 D47 F47">
    <cfRule type="containsBlanks" dxfId="657" priority="99">
      <formula>LEN(TRIM(B47))=0</formula>
    </cfRule>
  </conditionalFormatting>
  <conditionalFormatting sqref="F47">
    <cfRule type="containsText" dxfId="656" priority="98" operator="containsText" text="_">
      <formula>NOT(ISERROR(SEARCH("_",F47)))</formula>
    </cfRule>
  </conditionalFormatting>
  <conditionalFormatting sqref="B49">
    <cfRule type="containsBlanks" dxfId="655" priority="96">
      <formula>LEN(TRIM(B49))=0</formula>
    </cfRule>
    <cfRule type="containsText" dxfId="654" priority="97" operator="containsText" text="_">
      <formula>NOT(ISERROR(SEARCH("_",B49)))</formula>
    </cfRule>
  </conditionalFormatting>
  <conditionalFormatting sqref="D49">
    <cfRule type="containsBlanks" dxfId="653" priority="94">
      <formula>LEN(TRIM(D49))=0</formula>
    </cfRule>
    <cfRule type="containsText" dxfId="652" priority="95" operator="containsText" text="_">
      <formula>NOT(ISERROR(SEARCH("_",D49)))</formula>
    </cfRule>
  </conditionalFormatting>
  <conditionalFormatting sqref="B50 D50 F50">
    <cfRule type="containsBlanks" dxfId="651" priority="91">
      <formula>LEN(TRIM(B50))=0</formula>
    </cfRule>
  </conditionalFormatting>
  <conditionalFormatting sqref="F50">
    <cfRule type="containsText" dxfId="650" priority="90" operator="containsText" text="_">
      <formula>NOT(ISERROR(SEARCH("_",F50)))</formula>
    </cfRule>
  </conditionalFormatting>
  <conditionalFormatting sqref="B52">
    <cfRule type="containsBlanks" dxfId="649" priority="88">
      <formula>LEN(TRIM(B52))=0</formula>
    </cfRule>
    <cfRule type="containsText" dxfId="648" priority="89" operator="containsText" text="_">
      <formula>NOT(ISERROR(SEARCH("_",B52)))</formula>
    </cfRule>
  </conditionalFormatting>
  <conditionalFormatting sqref="D52">
    <cfRule type="containsBlanks" dxfId="647" priority="86">
      <formula>LEN(TRIM(D52))=0</formula>
    </cfRule>
    <cfRule type="containsText" dxfId="646" priority="87" operator="containsText" text="_">
      <formula>NOT(ISERROR(SEARCH("_",D52)))</formula>
    </cfRule>
  </conditionalFormatting>
  <conditionalFormatting sqref="B53 D53 F53">
    <cfRule type="containsBlanks" dxfId="645" priority="83">
      <formula>LEN(TRIM(B53))=0</formula>
    </cfRule>
  </conditionalFormatting>
  <conditionalFormatting sqref="F53">
    <cfRule type="containsText" dxfId="644" priority="82" operator="containsText" text="_">
      <formula>NOT(ISERROR(SEARCH("_",F53)))</formula>
    </cfRule>
  </conditionalFormatting>
  <conditionalFormatting sqref="B55">
    <cfRule type="containsBlanks" dxfId="643" priority="80">
      <formula>LEN(TRIM(B55))=0</formula>
    </cfRule>
    <cfRule type="containsText" dxfId="642" priority="81" operator="containsText" text="_">
      <formula>NOT(ISERROR(SEARCH("_",B55)))</formula>
    </cfRule>
  </conditionalFormatting>
  <conditionalFormatting sqref="D55">
    <cfRule type="containsBlanks" dxfId="641" priority="78">
      <formula>LEN(TRIM(D55))=0</formula>
    </cfRule>
    <cfRule type="containsText" dxfId="640" priority="79" operator="containsText" text="_">
      <formula>NOT(ISERROR(SEARCH("_",D55)))</formula>
    </cfRule>
  </conditionalFormatting>
  <conditionalFormatting sqref="B56 D56 F56">
    <cfRule type="containsBlanks" dxfId="639" priority="75">
      <formula>LEN(TRIM(B56))=0</formula>
    </cfRule>
  </conditionalFormatting>
  <conditionalFormatting sqref="F56">
    <cfRule type="containsText" dxfId="638" priority="74" operator="containsText" text="_">
      <formula>NOT(ISERROR(SEARCH("_",F56)))</formula>
    </cfRule>
  </conditionalFormatting>
  <conditionalFormatting sqref="B58">
    <cfRule type="containsBlanks" dxfId="637" priority="72">
      <formula>LEN(TRIM(B58))=0</formula>
    </cfRule>
    <cfRule type="containsText" dxfId="636" priority="73" operator="containsText" text="_">
      <formula>NOT(ISERROR(SEARCH("_",B58)))</formula>
    </cfRule>
  </conditionalFormatting>
  <conditionalFormatting sqref="D58">
    <cfRule type="containsBlanks" dxfId="635" priority="70">
      <formula>LEN(TRIM(D58))=0</formula>
    </cfRule>
    <cfRule type="containsText" dxfId="634" priority="71" operator="containsText" text="_">
      <formula>NOT(ISERROR(SEARCH("_",D58)))</formula>
    </cfRule>
  </conditionalFormatting>
  <conditionalFormatting sqref="B59 D59 F59">
    <cfRule type="containsBlanks" dxfId="633" priority="67">
      <formula>LEN(TRIM(B59))=0</formula>
    </cfRule>
  </conditionalFormatting>
  <conditionalFormatting sqref="F59">
    <cfRule type="containsText" dxfId="632" priority="66" operator="containsText" text="_">
      <formula>NOT(ISERROR(SEARCH("_",F59)))</formula>
    </cfRule>
  </conditionalFormatting>
  <conditionalFormatting sqref="B61">
    <cfRule type="containsBlanks" dxfId="631" priority="64">
      <formula>LEN(TRIM(B61))=0</formula>
    </cfRule>
    <cfRule type="containsText" dxfId="630" priority="65" operator="containsText" text="_">
      <formula>NOT(ISERROR(SEARCH("_",B61)))</formula>
    </cfRule>
  </conditionalFormatting>
  <conditionalFormatting sqref="D61">
    <cfRule type="containsBlanks" dxfId="629" priority="62">
      <formula>LEN(TRIM(D61))=0</formula>
    </cfRule>
    <cfRule type="containsText" dxfId="628" priority="63" operator="containsText" text="_">
      <formula>NOT(ISERROR(SEARCH("_",D61)))</formula>
    </cfRule>
  </conditionalFormatting>
  <conditionalFormatting sqref="B62 D62 F62">
    <cfRule type="containsBlanks" dxfId="627" priority="59">
      <formula>LEN(TRIM(B62))=0</formula>
    </cfRule>
  </conditionalFormatting>
  <conditionalFormatting sqref="F62">
    <cfRule type="containsText" dxfId="626" priority="58" operator="containsText" text="_">
      <formula>NOT(ISERROR(SEARCH("_",F62)))</formula>
    </cfRule>
  </conditionalFormatting>
  <conditionalFormatting sqref="B64">
    <cfRule type="containsBlanks" dxfId="625" priority="56">
      <formula>LEN(TRIM(B64))=0</formula>
    </cfRule>
    <cfRule type="containsText" dxfId="624" priority="57" operator="containsText" text="_">
      <formula>NOT(ISERROR(SEARCH("_",B64)))</formula>
    </cfRule>
  </conditionalFormatting>
  <conditionalFormatting sqref="D64">
    <cfRule type="containsBlanks" dxfId="623" priority="54">
      <formula>LEN(TRIM(D64))=0</formula>
    </cfRule>
    <cfRule type="containsText" dxfId="622" priority="55" operator="containsText" text="_">
      <formula>NOT(ISERROR(SEARCH("_",D64)))</formula>
    </cfRule>
  </conditionalFormatting>
  <conditionalFormatting sqref="B65 D65 F65">
    <cfRule type="containsBlanks" dxfId="621" priority="51">
      <formula>LEN(TRIM(B65))=0</formula>
    </cfRule>
  </conditionalFormatting>
  <conditionalFormatting sqref="F65">
    <cfRule type="containsText" dxfId="620" priority="50" operator="containsText" text="_">
      <formula>NOT(ISERROR(SEARCH("_",F65)))</formula>
    </cfRule>
  </conditionalFormatting>
  <conditionalFormatting sqref="F10">
    <cfRule type="containsBlanks" dxfId="619" priority="44">
      <formula>LEN(TRIM(F10))=0</formula>
    </cfRule>
    <cfRule type="containsText" dxfId="618" priority="45" operator="containsText" text="_">
      <formula>NOT(ISERROR(SEARCH("_",F10)))</formula>
    </cfRule>
  </conditionalFormatting>
  <conditionalFormatting sqref="F13">
    <cfRule type="containsBlanks" dxfId="617" priority="42">
      <formula>LEN(TRIM(F13))=0</formula>
    </cfRule>
    <cfRule type="containsText" dxfId="616" priority="43" operator="containsText" text="_">
      <formula>NOT(ISERROR(SEARCH("_",F13)))</formula>
    </cfRule>
  </conditionalFormatting>
  <conditionalFormatting sqref="F16">
    <cfRule type="containsBlanks" dxfId="615" priority="40">
      <formula>LEN(TRIM(F16))=0</formula>
    </cfRule>
    <cfRule type="containsText" dxfId="614" priority="41" operator="containsText" text="_">
      <formula>NOT(ISERROR(SEARCH("_",F16)))</formula>
    </cfRule>
  </conditionalFormatting>
  <conditionalFormatting sqref="F19">
    <cfRule type="containsBlanks" dxfId="613" priority="38">
      <formula>LEN(TRIM(F19))=0</formula>
    </cfRule>
    <cfRule type="containsText" dxfId="612" priority="39" operator="containsText" text="_">
      <formula>NOT(ISERROR(SEARCH("_",F19)))</formula>
    </cfRule>
  </conditionalFormatting>
  <conditionalFormatting sqref="F22">
    <cfRule type="containsBlanks" dxfId="611" priority="36">
      <formula>LEN(TRIM(F22))=0</formula>
    </cfRule>
    <cfRule type="containsText" dxfId="610" priority="37" operator="containsText" text="_">
      <formula>NOT(ISERROR(SEARCH("_",F22)))</formula>
    </cfRule>
  </conditionalFormatting>
  <conditionalFormatting sqref="F25">
    <cfRule type="containsBlanks" dxfId="609" priority="34">
      <formula>LEN(TRIM(F25))=0</formula>
    </cfRule>
    <cfRule type="containsText" dxfId="608" priority="35" operator="containsText" text="_">
      <formula>NOT(ISERROR(SEARCH("_",F25)))</formula>
    </cfRule>
  </conditionalFormatting>
  <conditionalFormatting sqref="F28">
    <cfRule type="containsBlanks" dxfId="607" priority="32">
      <formula>LEN(TRIM(F28))=0</formula>
    </cfRule>
    <cfRule type="containsText" dxfId="606" priority="33" operator="containsText" text="_">
      <formula>NOT(ISERROR(SEARCH("_",F28)))</formula>
    </cfRule>
  </conditionalFormatting>
  <conditionalFormatting sqref="F31">
    <cfRule type="containsBlanks" dxfId="605" priority="30">
      <formula>LEN(TRIM(F31))=0</formula>
    </cfRule>
    <cfRule type="containsText" dxfId="604" priority="31" operator="containsText" text="_">
      <formula>NOT(ISERROR(SEARCH("_",F31)))</formula>
    </cfRule>
  </conditionalFormatting>
  <conditionalFormatting sqref="F34">
    <cfRule type="containsBlanks" dxfId="603" priority="28">
      <formula>LEN(TRIM(F34))=0</formula>
    </cfRule>
    <cfRule type="containsText" dxfId="602" priority="29" operator="containsText" text="_">
      <formula>NOT(ISERROR(SEARCH("_",F34)))</formula>
    </cfRule>
  </conditionalFormatting>
  <conditionalFormatting sqref="F37">
    <cfRule type="containsBlanks" dxfId="601" priority="26">
      <formula>LEN(TRIM(F37))=0</formula>
    </cfRule>
    <cfRule type="containsText" dxfId="600" priority="27" operator="containsText" text="_">
      <formula>NOT(ISERROR(SEARCH("_",F37)))</formula>
    </cfRule>
  </conditionalFormatting>
  <conditionalFormatting sqref="F40">
    <cfRule type="containsBlanks" dxfId="599" priority="24">
      <formula>LEN(TRIM(F40))=0</formula>
    </cfRule>
    <cfRule type="containsText" dxfId="598" priority="25" operator="containsText" text="_">
      <formula>NOT(ISERROR(SEARCH("_",F40)))</formula>
    </cfRule>
  </conditionalFormatting>
  <conditionalFormatting sqref="F43">
    <cfRule type="containsBlanks" dxfId="597" priority="22">
      <formula>LEN(TRIM(F43))=0</formula>
    </cfRule>
    <cfRule type="containsText" dxfId="596" priority="23" operator="containsText" text="_">
      <formula>NOT(ISERROR(SEARCH("_",F43)))</formula>
    </cfRule>
  </conditionalFormatting>
  <conditionalFormatting sqref="F46">
    <cfRule type="containsBlanks" dxfId="595" priority="20">
      <formula>LEN(TRIM(F46))=0</formula>
    </cfRule>
    <cfRule type="containsText" dxfId="594" priority="21" operator="containsText" text="_">
      <formula>NOT(ISERROR(SEARCH("_",F46)))</formula>
    </cfRule>
  </conditionalFormatting>
  <conditionalFormatting sqref="F49">
    <cfRule type="containsBlanks" dxfId="593" priority="18">
      <formula>LEN(TRIM(F49))=0</formula>
    </cfRule>
    <cfRule type="containsText" dxfId="592" priority="19" operator="containsText" text="_">
      <formula>NOT(ISERROR(SEARCH("_",F49)))</formula>
    </cfRule>
  </conditionalFormatting>
  <conditionalFormatting sqref="F52">
    <cfRule type="containsBlanks" dxfId="591" priority="16">
      <formula>LEN(TRIM(F52))=0</formula>
    </cfRule>
    <cfRule type="containsText" dxfId="590" priority="17" operator="containsText" text="_">
      <formula>NOT(ISERROR(SEARCH("_",F52)))</formula>
    </cfRule>
  </conditionalFormatting>
  <conditionalFormatting sqref="F55">
    <cfRule type="containsBlanks" dxfId="589" priority="14">
      <formula>LEN(TRIM(F55))=0</formula>
    </cfRule>
    <cfRule type="containsText" dxfId="588" priority="15" operator="containsText" text="_">
      <formula>NOT(ISERROR(SEARCH("_",F55)))</formula>
    </cfRule>
  </conditionalFormatting>
  <conditionalFormatting sqref="F58">
    <cfRule type="containsBlanks" dxfId="587" priority="12">
      <formula>LEN(TRIM(F58))=0</formula>
    </cfRule>
    <cfRule type="containsText" dxfId="586" priority="13" operator="containsText" text="_">
      <formula>NOT(ISERROR(SEARCH("_",F58)))</formula>
    </cfRule>
  </conditionalFormatting>
  <conditionalFormatting sqref="F61">
    <cfRule type="containsBlanks" dxfId="585" priority="10">
      <formula>LEN(TRIM(F61))=0</formula>
    </cfRule>
    <cfRule type="containsText" dxfId="584" priority="11" operator="containsText" text="_">
      <formula>NOT(ISERROR(SEARCH("_",F61)))</formula>
    </cfRule>
  </conditionalFormatting>
  <conditionalFormatting sqref="F64">
    <cfRule type="containsBlanks" dxfId="583" priority="8">
      <formula>LEN(TRIM(F64))=0</formula>
    </cfRule>
    <cfRule type="containsText" dxfId="582" priority="9" operator="containsText" text="_">
      <formula>NOT(ISERROR(SEARCH("_",F64)))</formula>
    </cfRule>
  </conditionalFormatting>
  <conditionalFormatting sqref="D5 B5">
    <cfRule type="containsBlanks" dxfId="581" priority="7">
      <formula>LEN(TRIM(B5))=0</formula>
    </cfRule>
  </conditionalFormatting>
  <conditionalFormatting sqref="F7">
    <cfRule type="containsBlanks" dxfId="580" priority="5">
      <formula>LEN(TRIM(F7))=0</formula>
    </cfRule>
    <cfRule type="containsText" dxfId="579" priority="6" operator="containsText" text="_">
      <formula>NOT(ISERROR(SEARCH("_",F7)))</formula>
    </cfRule>
  </conditionalFormatting>
  <conditionalFormatting sqref="D7">
    <cfRule type="containsBlanks" dxfId="578" priority="3">
      <formula>LEN(TRIM(D7))=0</formula>
    </cfRule>
    <cfRule type="containsText" dxfId="577" priority="4" operator="containsText" text="_">
      <formula>NOT(ISERROR(SEARCH("_",D7)))</formula>
    </cfRule>
  </conditionalFormatting>
  <conditionalFormatting sqref="B7">
    <cfRule type="containsBlanks" dxfId="576" priority="1">
      <formula>LEN(TRIM(B7))=0</formula>
    </cfRule>
    <cfRule type="containsText" dxfId="575" priority="2" operator="containsText" text="_">
      <formula>NOT(ISERROR(SEARCH("_",B7)))</formula>
    </cfRule>
  </conditionalFormatting>
  <dataValidations count="2">
    <dataValidation type="whole" errorStyle="warning" allowBlank="1" showErrorMessage="1" errorTitle="Too many / too few questions!" error="Computer will assume 20." sqref="H2" xr:uid="{82039531-BA89-4D68-981B-D721CFA66FDC}">
      <formula1>1</formula1>
      <formula2>20</formula2>
    </dataValidation>
    <dataValidation type="list" errorStyle="information" allowBlank="1" showErrorMessage="1" errorTitle="Invalid Choice." error="Computer will assume 'Always' unless you choose otherwise!" sqref="G6:H6" xr:uid="{AC9785A3-2CBF-4E3E-8030-F7A338678A8E}">
      <formula1>"Show Tools?,Always,Sometimes"</formula1>
    </dataValidation>
  </dataValidations>
  <hyperlinks>
    <hyperlink ref="G4:H4" r:id="rId1" tooltip="CLICK to use an Abacus" display="http://www.barefacedmaths.co.uk/resources_files/Abacus.xlsx" xr:uid="{94226940-AD7A-4729-AB65-D6C131ECF49B}"/>
    <hyperlink ref="F4" r:id="rId2" tooltip="CLICK to use Counting Pebbles" display="http://www.barefacedmaths.co.uk/Pebbles.htm" xr:uid="{F50D4BA4-44EB-4606-8D3F-2B2B94A953E3}"/>
    <hyperlink ref="I3" r:id="rId3" tooltip="CLICK to use Cuisenaire Rods" display="http://www.barefacedmaths.co.uk/Cuisennaire.htm" xr:uid="{4A51AEB8-B2AC-45CD-8243-9D678325E524}"/>
    <hyperlink ref="B2:C2" location="Intro!I5" tooltip="CLICK to revisit INSTRUCTIONS or CHANGE TOPIC" display="&lt;- Intro" xr:uid="{80D96C35-C1D7-40FD-8E6A-CF288F1692F5}"/>
    <hyperlink ref="I1" location="Summary!C2" tooltip="CLICK to see your results and collect rewards" display="Summary -&gt;" xr:uid="{112E0884-B161-47F9-B9DC-1B2AE2CE8EBB}"/>
    <hyperlink ref="I4" location="Numberlines!D2" tooltip="CLICK to use numberlines." display="Numberlines!D2" xr:uid="{EE59D395-7FA3-4E48-B3D2-DCDE1EB06EC4}"/>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7B9C-0C38-44EC-990C-CD0133F4C492}">
  <sheetPr>
    <tabColor rgb="FFFFC000"/>
  </sheetPr>
  <dimension ref="A1:S65"/>
  <sheetViews>
    <sheetView showGridLines="0" showRowColHeaders="0" workbookViewId="0">
      <pane xSplit="1" ySplit="5" topLeftCell="B6" activePane="bottomRight" state="frozen"/>
      <selection pane="topRight" activeCell="B1" sqref="B1"/>
      <selection pane="bottomLeft" activeCell="A6" sqref="A6"/>
      <selection pane="bottomRight" activeCell="D2" sqref="D2"/>
    </sheetView>
  </sheetViews>
  <sheetFormatPr defaultRowHeight="14.4" x14ac:dyDescent="0.3"/>
  <cols>
    <col min="1" max="1" width="5.44140625" style="26" customWidth="1"/>
    <col min="2" max="2" width="6.33203125" customWidth="1"/>
    <col min="3" max="3" width="2.6640625" customWidth="1"/>
    <col min="4" max="4" width="6.33203125" customWidth="1"/>
    <col min="5" max="5" width="4" customWidth="1"/>
    <col min="6" max="6" width="6.88671875" customWidth="1"/>
    <col min="7" max="7" width="3.21875" customWidth="1"/>
    <col min="8" max="8" width="6.5546875" customWidth="1"/>
    <col min="9" max="9" width="20.88671875" customWidth="1"/>
    <col min="10" max="19" width="8.88671875" hidden="1" customWidth="1"/>
  </cols>
  <sheetData>
    <row r="1" spans="1:19" ht="15" thickBot="1" x14ac:dyDescent="0.35">
      <c r="E1" s="27" t="s">
        <v>37</v>
      </c>
      <c r="I1" s="51" t="s">
        <v>16</v>
      </c>
      <c r="J1" t="str">
        <f>_xlfn.UNICHAR(10003)</f>
        <v>✓</v>
      </c>
      <c r="K1">
        <f>IF(ISBLANK(H2),0,IF(OR(H2&lt;1,H2&gt;20),20,H2))</f>
        <v>0</v>
      </c>
      <c r="L1" t="s">
        <v>36</v>
      </c>
      <c r="M1">
        <f>IF(OR(N4&gt;0,O4&gt;0),1,0)</f>
        <v>0</v>
      </c>
      <c r="N1" t="s">
        <v>65</v>
      </c>
      <c r="O1">
        <f>IF(OR(ISBLANK(D2),ISBLANK(F2)),0,IF(AND(D2&lt;0,F2&lt;0),-2,IF(OR(D2&lt;0,F2&lt;0),-1,1)))</f>
        <v>0</v>
      </c>
    </row>
    <row r="2" spans="1:19" ht="18.600000000000001" thickBot="1" x14ac:dyDescent="0.4">
      <c r="B2" s="112" t="str">
        <f>IF(OR(ISBLANK(D2),ISBLANK(F2)),"","&lt;- Intro")</f>
        <v/>
      </c>
      <c r="C2" s="121"/>
      <c r="D2" s="85"/>
      <c r="E2" s="27" t="s">
        <v>0</v>
      </c>
      <c r="F2" s="85"/>
      <c r="G2" s="27" t="s">
        <v>21</v>
      </c>
      <c r="H2" s="85"/>
      <c r="I2" s="29" t="s">
        <v>22</v>
      </c>
      <c r="N2" t="s">
        <v>66</v>
      </c>
      <c r="O2">
        <f>IF(O1&lt;0,0,MIN(D2,F2))</f>
        <v>0</v>
      </c>
      <c r="P2" t="s">
        <v>67</v>
      </c>
      <c r="Q2">
        <f>IF(O1&lt;-1,MAX(ABS(D2),ABS(F2)),MAX(D2,F2))</f>
        <v>0</v>
      </c>
    </row>
    <row r="3" spans="1:19" x14ac:dyDescent="0.3">
      <c r="A3" s="111" t="str">
        <f>IF(Intro!C5="enter name here","",Intro!C5)</f>
        <v/>
      </c>
      <c r="B3" s="111"/>
      <c r="C3" s="111"/>
      <c r="D3" s="111"/>
      <c r="E3" s="111"/>
      <c r="F3" s="111"/>
      <c r="G3" s="110" t="str">
        <f>IF(Intro!C6="enter date","",Intro!C6)</f>
        <v/>
      </c>
      <c r="H3" s="110"/>
      <c r="I3" s="44" t="str">
        <f>IF(OR(G6="Sometimes",G6="Show Tools?"),IF(Q4&gt;0,"Cuisenaire Rods",""),"Cuisenaire Rods")</f>
        <v/>
      </c>
    </row>
    <row r="4" spans="1:19" ht="15" thickBot="1" x14ac:dyDescent="0.35">
      <c r="C4" s="27" t="s">
        <v>23</v>
      </c>
      <c r="F4" s="43" t="str">
        <f>IF(OR(G6="Sometimes",G6="Show Tools?"),IF(Q4&gt;0,"Pebbles",""),"Pebbles")</f>
        <v/>
      </c>
      <c r="G4" s="114" t="str">
        <f>IF(OR(G6="Sometimes",G6="Show Tools?"),IF(Q4&gt;0,"Abacus",""),"Abacus")</f>
        <v/>
      </c>
      <c r="H4" s="115"/>
      <c r="I4" s="40" t="str">
        <f>IF(OR(G6="Sometimes",G6="Show Tools?"),IF(Q4&gt;0,"Numberlines",""),"Numberlines")</f>
        <v/>
      </c>
      <c r="K4">
        <f>SUM(K7:K64)</f>
        <v>0</v>
      </c>
      <c r="L4">
        <f>SUM(L7:L64)</f>
        <v>0</v>
      </c>
      <c r="N4">
        <f t="shared" ref="N4:O4" si="0">SUM(N7:N64)</f>
        <v>0</v>
      </c>
      <c r="O4">
        <f t="shared" si="0"/>
        <v>0</v>
      </c>
      <c r="P4">
        <f>SUM(P7:P64)</f>
        <v>0</v>
      </c>
      <c r="Q4">
        <f>SUM(Q7:Q64)</f>
        <v>0</v>
      </c>
      <c r="R4">
        <f ca="1">SUM(R7:R64)</f>
        <v>0</v>
      </c>
    </row>
    <row r="5" spans="1:19" ht="19.2" thickTop="1" thickBot="1" x14ac:dyDescent="0.35">
      <c r="B5" s="86" t="str">
        <f ca="1">IF(AND(N4=O4,P4=N4,Q4=0,N4&lt;K1),INT(RANDBETWEEN(MIN(D2,F2),MAX(D2,F2))),"")</f>
        <v/>
      </c>
      <c r="D5" s="86" t="str">
        <f>IF(AND(O4&lt;N4,Q4=0,O4&lt;K1),R4,"")</f>
        <v/>
      </c>
      <c r="F5" s="31" t="str">
        <f>IF(OR(K4&lt;K1,K1&lt;1),"","Well done!")</f>
        <v/>
      </c>
      <c r="G5" s="38" t="str">
        <f>IF(OR(K4&lt;K1,K1&lt;1),"",K4)</f>
        <v/>
      </c>
      <c r="H5" s="38" t="str">
        <f>IF(OR(K4&lt;K1,K1&lt;1),"","out of")</f>
        <v/>
      </c>
      <c r="I5" s="39" t="str">
        <f>IF(OR(K4&lt;K1,K1&lt;1),"",_xlfn.CONCAT(K1," with ",L4,IF(L4=1," correction!"," corrections!")))</f>
        <v/>
      </c>
      <c r="K5" t="s">
        <v>27</v>
      </c>
      <c r="L5" t="s">
        <v>28</v>
      </c>
      <c r="N5" t="s">
        <v>29</v>
      </c>
      <c r="O5" t="s">
        <v>30</v>
      </c>
      <c r="P5" t="s">
        <v>33</v>
      </c>
      <c r="Q5" t="s">
        <v>31</v>
      </c>
      <c r="R5" t="s">
        <v>64</v>
      </c>
      <c r="S5" t="s">
        <v>55</v>
      </c>
    </row>
    <row r="6" spans="1:19" ht="15.6" thickTop="1" thickBot="1" x14ac:dyDescent="0.35">
      <c r="B6" s="8">
        <f>IF(OR(B7="",B7="_"),0,IF(B7&lt;0,MOD(ABS(B7),10),MOD(B7,10)))</f>
        <v>0</v>
      </c>
      <c r="D6" s="8">
        <f>IF(OR(D7="",D7="_"),0,IF(D7&lt;0,MOD(ABS(D7),10),MOD(D7,10)))</f>
        <v>0</v>
      </c>
      <c r="G6" s="119" t="s">
        <v>61</v>
      </c>
      <c r="H6" s="120"/>
    </row>
    <row r="7" spans="1:19" ht="18.600000000000001" thickBot="1" x14ac:dyDescent="0.4">
      <c r="A7" s="26" t="str">
        <f>IF($K$1&gt;0,"Q1:   ","")</f>
        <v/>
      </c>
      <c r="B7" s="33" t="str">
        <f>IF(A7="","","_")</f>
        <v/>
      </c>
      <c r="C7" s="30" t="str">
        <f>IF(A7="","","-")</f>
        <v/>
      </c>
      <c r="D7" s="33" t="str">
        <f>IF(A7="","","_")</f>
        <v/>
      </c>
      <c r="E7" s="32" t="str">
        <f>IF(A7="","","=")</f>
        <v/>
      </c>
      <c r="F7" s="33" t="str">
        <f>IF(A7="","","_")</f>
        <v/>
      </c>
      <c r="G7" s="116" t="str">
        <f>IF(OR(F7="",F7="_",ISBLANK(F7)),"",IF(B7-D7=F7,IF(AND(MOD(B7,10)&lt;MOD(D7,10),MOD(B7,10)&gt;0),_xlfn.CONCAT($J$1," brilliant counting back past ",F7-MOD(F7,10)+10),_xlfn.CONCAT($J$1,"    well done!")),IF(B7+D7=F7,"o^o  Subtract DOWN numberlines!",IF(ABS(B7-D7)=F7,"  o^o Watch the sign!",IF(OR(ABS(B7)&lt;2,ABS(D7)&lt;2),"Careful! 1s and 0s are tricky!",IF(AND(MOD(B7,10)&lt;MOD(D7,10),MOD(B7,10)&gt;0),"Careful counting past a 10 or 0!","Oops! Check using the Tools above."))))))</f>
        <v/>
      </c>
      <c r="H7" s="117" t="e">
        <f t="shared" ref="H7:I7" si="1">IF(ISBLANK(C7),"",IF(C7-E7=G7,IF(AND(MOD(C7,10)&lt;MOD(E7,10),MOD(C7,10)&gt;0),_xlfn.CONCAT($J$1," brilliant counting back past ",G7-MOD(G7,10)+10),_xlfn.CONCAT($J$1,"    well done!")),IF(C7+E7=G7,"o^o  Subtract DOWN numberlines!",IF(ABS(C7-E7)=G7,"  o^o Watch the sign!",IF(OR(ABS(C7)&lt;2,ABS(E7)&lt;2),"Careful! 1s and 0s are tricky!",IF(AND(MOD(C7,10)&lt;MOD(E7,10),MOD(C7,10)&gt;0),"Careful counting past a 10 or 0!","Oops! Check using the Tools."))))))</f>
        <v>#VALUE!</v>
      </c>
      <c r="I7" s="117" t="e">
        <f t="shared" si="1"/>
        <v>#VALUE!</v>
      </c>
      <c r="J7">
        <f>IF(OR(B7="",B7="_",D7="",D7="_",F7="",F7="_"),0,IF(B7-D7=F7,1,-1))</f>
        <v>0</v>
      </c>
      <c r="K7">
        <f>IF(AND(OR(ISBLANK(F7),F7="",F7="_"),OR(ISBLANK(F8),F8="")),0,IF(OR(J7=1,J8=1),1,-1))</f>
        <v>0</v>
      </c>
      <c r="L7">
        <f>IF(OR(AND(J8=0,J7=1),AND(J8=0,J7=0),J8=-1),0,1)</f>
        <v>0</v>
      </c>
      <c r="N7">
        <f>IF(OR(B7="",B7="_",ISBLANK(B7)),0,1)</f>
        <v>0</v>
      </c>
      <c r="O7">
        <f>IF(OR(D7="",D7="_",ISBLANK(D7)),0,1)</f>
        <v>0</v>
      </c>
      <c r="P7">
        <f>IF(OR(F7="",F7="_",ISBLANK(F7)),0,1)</f>
        <v>0</v>
      </c>
      <c r="Q7">
        <f>IF(OR(B8="",B8="_"),0,IF(OR(F8="",F8="_"),1,0))</f>
        <v>0</v>
      </c>
      <c r="R7">
        <f ca="1">IF(OR(B7="",B7="_",ISBLANK(B7)),0,IF($P$4&gt;S7-1,0,IF($O$1&lt;0,INT(RANDBETWEEN($O$2,$Q$2)),INT(RANDBETWEEN(0,B7)))))</f>
        <v>0</v>
      </c>
      <c r="S7">
        <v>1</v>
      </c>
    </row>
    <row r="8" spans="1:19" ht="18.600000000000001" thickBot="1" x14ac:dyDescent="0.4">
      <c r="A8" s="31" t="str">
        <f>IF(J7=-1,"retry","")</f>
        <v/>
      </c>
      <c r="B8" s="35" t="str">
        <f>IF(J7=-1,B7,"")</f>
        <v/>
      </c>
      <c r="C8" s="34" t="str">
        <f>IF($J7=-1,"-","")</f>
        <v/>
      </c>
      <c r="D8" s="35" t="str">
        <f>IF(J7=-1,D7,"")</f>
        <v/>
      </c>
      <c r="E8" s="34" t="str">
        <f>IF($J7=-1,"=","")</f>
        <v/>
      </c>
      <c r="F8" s="36" t="str">
        <f>IF(J7=-1,"_","")</f>
        <v/>
      </c>
      <c r="G8" s="118" t="str">
        <f>IF(OR(ISBLANK(F8),F8="",F8="_"),"",IF(B8-D8=F8,IF(AND(MOD(B8,10)&lt;MOD(D8,10),MOD(B8,10)&gt;0),_xlfn.CONCAT($J$1," brilliant counting back past ",F8-MOD(F8,10)+10),_xlfn.CONCAT($J$1,"    Well corrected!"))," Oops! Check again and retype."))</f>
        <v/>
      </c>
      <c r="H8" s="117"/>
      <c r="I8" s="117"/>
      <c r="J8">
        <f>IF(OR(B8="",B8="_",D8="",D8="_",F8="",F8="_"),0,IF(B8-D8=F8,1,-1))</f>
        <v>0</v>
      </c>
    </row>
    <row r="9" spans="1:19" ht="15" thickBot="1" x14ac:dyDescent="0.35">
      <c r="B9" s="8">
        <f>IF(OR(B10="",B10="_"),0,IF(B10&lt;0,MOD(ABS(B10),10),MOD(B10,10)))</f>
        <v>0</v>
      </c>
      <c r="D9" s="8">
        <f>IF(OR(D10="",D10="_"),0,IF(D10&lt;0,MOD(ABS(D10),10),MOD(D10,10)))</f>
        <v>0</v>
      </c>
    </row>
    <row r="10" spans="1:19" ht="18.600000000000001" thickBot="1" x14ac:dyDescent="0.4">
      <c r="A10" s="26" t="str">
        <f>IF($K$1&gt;1,"Q2:   ","")</f>
        <v/>
      </c>
      <c r="B10" s="33" t="str">
        <f>IF(A10="","","_")</f>
        <v/>
      </c>
      <c r="C10" s="30" t="str">
        <f t="shared" ref="C10" si="2">IF(A10="","","-")</f>
        <v/>
      </c>
      <c r="D10" s="33" t="str">
        <f>IF(A10="","","_")</f>
        <v/>
      </c>
      <c r="E10" s="32" t="str">
        <f>IF(A10="","","=")</f>
        <v/>
      </c>
      <c r="F10" s="33" t="str">
        <f>IF(A10="","","_")</f>
        <v/>
      </c>
      <c r="G10" s="116" t="str">
        <f>IF(OR(F10="",F10="_",ISBLANK(F10)),"",IF(B10-D10=F10,IF(AND(MOD(B10,10)&lt;MOD(D10,10),MOD(B10,10)&gt;0),_xlfn.CONCAT($J$1," brilliant counting back past ",F10-MOD(F10,10)+10),_xlfn.CONCAT($J$1,"    well done!")),IF(B10+D10=F10,"o^o  Subtract DOWN numberlines!",IF(ABS(B10-D10)=F10,"  o^o Watch the sign!",IF(OR(ABS(B10)&lt;2,ABS(D10)&lt;2),"Careful! 1s and 0s are tricky!",IF(AND(MOD(B10,10)&lt;MOD(D10,10),MOD(B10,10)&gt;0),"Careful counting past a 10 or 0!","Oops! Check using the Tools above."))))))</f>
        <v/>
      </c>
      <c r="H10" s="117" t="e">
        <f t="shared" ref="H10" si="3">IF(ISBLANK(C10),"",IF(C10-E10=G10,IF(AND(MOD(C10,10)&lt;MOD(E10,10),MOD(C10,10)&gt;0),_xlfn.CONCAT($J$1," brilliant counting back past ",G10-MOD(G10,10)+10),_xlfn.CONCAT($J$1,"    well done!")),IF(C10+E10=G10,"o^o  Subtract DOWN numberlines!",IF(ABS(C10-E10)=G10,"  o^o Watch the sign!",IF(OR(ABS(C10)&lt;2,ABS(E10)&lt;2),"Careful! 1s and 0s are tricky!",IF(AND(MOD(C10,10)&lt;MOD(E10,10),MOD(C10,10)&gt;0),"Careful counting past a 10 or 0!","Oops! Check using the Tools."))))))</f>
        <v>#VALUE!</v>
      </c>
      <c r="I10" s="117" t="e">
        <f t="shared" ref="I10" si="4">IF(ISBLANK(D10),"",IF(D10-F10=H10,IF(AND(MOD(D10,10)&lt;MOD(F10,10),MOD(D10,10)&gt;0),_xlfn.CONCAT($J$1," brilliant counting back past ",H10-MOD(H10,10)+10),_xlfn.CONCAT($J$1,"    well done!")),IF(D10+F10=H10,"o^o  Subtract DOWN numberlines!",IF(ABS(D10-F10)=H10,"  o^o Watch the sign!",IF(OR(ABS(D10)&lt;2,ABS(F10)&lt;2),"Careful! 1s and 0s are tricky!",IF(AND(MOD(D10,10)&lt;MOD(F10,10),MOD(D10,10)&gt;0),"Careful counting past a 10 or 0!","Oops! Check using the Tools."))))))</f>
        <v>#VALUE!</v>
      </c>
      <c r="J10">
        <f>IF(OR(B10="",B10="_",D10="",D10="_",F10="",F10="_"),0,IF(B10-D10=F10,1,-1))</f>
        <v>0</v>
      </c>
      <c r="K10">
        <f t="shared" ref="K10" si="5">IF(AND(OR(ISBLANK(F10),F10="",F10="_"),OR(ISBLANK(F11),F11="")),0,IF(OR(J10=1,J11=1),1,-1))</f>
        <v>0</v>
      </c>
      <c r="L10">
        <f>IF(OR(AND(J11=0,J10=1),AND(J11=0,J10=0),J11=-1),0,1)</f>
        <v>0</v>
      </c>
      <c r="N10">
        <f>IF(OR(B10="",B10="_",ISBLANK(B10)),0,1)</f>
        <v>0</v>
      </c>
      <c r="O10">
        <f>IF(OR(D10="",D10="_",ISBLANK(D10)),0,1)</f>
        <v>0</v>
      </c>
      <c r="P10">
        <f t="shared" ref="P10" si="6">IF(OR(F10="",F10="_",ISBLANK(F10)),0,1)</f>
        <v>0</v>
      </c>
      <c r="Q10">
        <f>IF(OR(B11="",B11="_"),0,IF(OR(F11="",F11="_"),1,0))</f>
        <v>0</v>
      </c>
      <c r="R10">
        <f ca="1">IF(OR(B10="",B10="_",ISBLANK(B10)),0,IF(OR($P$4&gt;S10-1,$P$4&lt;S10-1),0,IF($O$1&lt;0,INT(RANDBETWEEN($O$2,$Q$2)),INT(RANDBETWEEN(0,B10)))))</f>
        <v>0</v>
      </c>
      <c r="S10">
        <v>2</v>
      </c>
    </row>
    <row r="11" spans="1:19" ht="18.600000000000001" thickBot="1" x14ac:dyDescent="0.4">
      <c r="A11" s="31" t="str">
        <f>IF(J10=-1,"retry","")</f>
        <v/>
      </c>
      <c r="B11" s="35" t="str">
        <f>IF(J10=-1,B10,"")</f>
        <v/>
      </c>
      <c r="C11" s="34" t="str">
        <f t="shared" ref="C11" si="7">IF($J10=-1,"-","")</f>
        <v/>
      </c>
      <c r="D11" s="35" t="str">
        <f>IF(J10=-1,D10,"")</f>
        <v/>
      </c>
      <c r="E11" s="34" t="str">
        <f>IF($J10=-1,"=","")</f>
        <v/>
      </c>
      <c r="F11" s="36" t="str">
        <f>IF(J10=-1,"_","")</f>
        <v/>
      </c>
      <c r="G11" s="118" t="str">
        <f>IF(OR(ISBLANK(F11),F11="",F11="_"),"",IF(B11-D11=F11,IF(AND(MOD(B11,10)&lt;MOD(D11,10),MOD(B11,10)&gt;0),_xlfn.CONCAT($J$1," brilliant counting back past ",F11-MOD(F11,10)+10),_xlfn.CONCAT($J$1,"    Well corrected!"))," Oops! Check again and retype."))</f>
        <v/>
      </c>
      <c r="H11" s="117"/>
      <c r="I11" s="117"/>
      <c r="J11">
        <f>IF(OR(B11="",B11="_",D11="",D11="_",F11="",F11="_"),0,IF(B11-D11=F11,1,-1))</f>
        <v>0</v>
      </c>
    </row>
    <row r="12" spans="1:19" ht="15" thickBot="1" x14ac:dyDescent="0.35">
      <c r="B12" s="8">
        <f>IF(OR(B13="",B13="_"),0,IF(B13&lt;0,MOD(ABS(B13),10),MOD(B13,10)))</f>
        <v>0</v>
      </c>
      <c r="D12" s="8">
        <f>IF(OR(D13="",D13="_"),0,IF(D13&lt;0,MOD(ABS(D13),10),MOD(D13,10)))</f>
        <v>0</v>
      </c>
    </row>
    <row r="13" spans="1:19" ht="18.600000000000001" thickBot="1" x14ac:dyDescent="0.4">
      <c r="A13" s="26" t="str">
        <f>IF($K$1&gt;2,"Q3:   ","")</f>
        <v/>
      </c>
      <c r="B13" s="33" t="str">
        <f>IF(A13="","","_")</f>
        <v/>
      </c>
      <c r="C13" s="30" t="str">
        <f t="shared" ref="C13" si="8">IF(A13="","","-")</f>
        <v/>
      </c>
      <c r="D13" s="33" t="str">
        <f>IF(A13="","","_")</f>
        <v/>
      </c>
      <c r="E13" s="32" t="str">
        <f>IF(A13="","","=")</f>
        <v/>
      </c>
      <c r="F13" s="33" t="str">
        <f>IF(A13="","","_")</f>
        <v/>
      </c>
      <c r="G13" s="116" t="str">
        <f>IF(OR(F13="",F13="_",ISBLANK(F13)),"",IF(B13-D13=F13,IF(AND(MOD(B13,10)&lt;MOD(D13,10),MOD(B13,10)&gt;0),_xlfn.CONCAT($J$1," brilliant counting back past ",F13-MOD(F13,10)+10),_xlfn.CONCAT($J$1,"    well done!")),IF(B13+D13=F13,"o^o  Subtract DOWN numberlines!",IF(ABS(B13-D13)=F13,"  o^o Watch the sign!",IF(OR(ABS(B13)&lt;2,ABS(D13)&lt;2),"Careful! 1s and 0s are tricky!",IF(AND(MOD(B13,10)&lt;MOD(D13,10),MOD(B13,10)&gt;0),"Careful counting past a 10 or 0!","Oops! Check using the Tools above."))))))</f>
        <v/>
      </c>
      <c r="H13" s="117" t="e">
        <f t="shared" ref="H13" si="9">IF(ISBLANK(C13),"",IF(C13-E13=G13,IF(AND(MOD(C13,10)&lt;MOD(E13,10),MOD(C13,10)&gt;0),_xlfn.CONCAT($J$1," brilliant counting back past ",G13-MOD(G13,10)+10),_xlfn.CONCAT($J$1,"    well done!")),IF(C13+E13=G13,"o^o  Subtract DOWN numberlines!",IF(ABS(C13-E13)=G13,"  o^o Watch the sign!",IF(OR(ABS(C13)&lt;2,ABS(E13)&lt;2),"Careful! 1s and 0s are tricky!",IF(AND(MOD(C13,10)&lt;MOD(E13,10),MOD(C13,10)&gt;0),"Careful counting past a 10 or 0!","Oops! Check using the Tools."))))))</f>
        <v>#VALUE!</v>
      </c>
      <c r="I13" s="117" t="e">
        <f t="shared" ref="I13" si="10">IF(ISBLANK(D13),"",IF(D13-F13=H13,IF(AND(MOD(D13,10)&lt;MOD(F13,10),MOD(D13,10)&gt;0),_xlfn.CONCAT($J$1," brilliant counting back past ",H13-MOD(H13,10)+10),_xlfn.CONCAT($J$1,"    well done!")),IF(D13+F13=H13,"o^o  Subtract DOWN numberlines!",IF(ABS(D13-F13)=H13,"  o^o Watch the sign!",IF(OR(ABS(D13)&lt;2,ABS(F13)&lt;2),"Careful! 1s and 0s are tricky!",IF(AND(MOD(D13,10)&lt;MOD(F13,10),MOD(D13,10)&gt;0),"Careful counting past a 10 or 0!","Oops! Check using the Tools."))))))</f>
        <v>#VALUE!</v>
      </c>
      <c r="J13">
        <f t="shared" ref="J13:J14" si="11">IF(OR(B13="",B13="_",D13="",D13="_",F13="",F13="_"),0,IF(B13-D13=F13,1,-1))</f>
        <v>0</v>
      </c>
      <c r="K13">
        <f t="shared" ref="K13" si="12">IF(AND(OR(ISBLANK(F13),F13="",F13="_"),OR(ISBLANK(F14),F14="")),0,IF(OR(J13=1,J14=1),1,-1))</f>
        <v>0</v>
      </c>
      <c r="L13">
        <f>IF(OR(AND(J14=0,J13=1),AND(J14=0,J13=0),J14=-1),0,1)</f>
        <v>0</v>
      </c>
      <c r="N13">
        <f>IF(OR(B13="",B13="_",ISBLANK(B13)),0,1)</f>
        <v>0</v>
      </c>
      <c r="O13">
        <f>IF(OR(D13="",D13="_",ISBLANK(D13)),0,1)</f>
        <v>0</v>
      </c>
      <c r="P13">
        <f t="shared" ref="P13" si="13">IF(OR(F13="",F13="_",ISBLANK(F13)),0,1)</f>
        <v>0</v>
      </c>
      <c r="Q13">
        <f>IF(OR(B14="",B14="_"),0,IF(OR(F14="",F14="_"),1,0))</f>
        <v>0</v>
      </c>
      <c r="R13">
        <f t="shared" ref="R13" ca="1" si="14">IF(OR(B13="",B13="_",ISBLANK(B13)),0,IF(OR($P$4&gt;S13-1,$P$4&lt;S13-1),0,IF($O$1&lt;0,INT(RANDBETWEEN($O$2,$Q$2)),INT(RANDBETWEEN(0,B13)))))</f>
        <v>0</v>
      </c>
      <c r="S13">
        <v>3</v>
      </c>
    </row>
    <row r="14" spans="1:19" ht="18.600000000000001" thickBot="1" x14ac:dyDescent="0.4">
      <c r="A14" s="31" t="str">
        <f>IF(J13=-1,"retry","")</f>
        <v/>
      </c>
      <c r="B14" s="35" t="str">
        <f>IF(J13=-1,B13,"")</f>
        <v/>
      </c>
      <c r="C14" s="34" t="str">
        <f t="shared" ref="C14" si="15">IF($J13=-1,"-","")</f>
        <v/>
      </c>
      <c r="D14" s="35" t="str">
        <f>IF(J13=-1,D13,"")</f>
        <v/>
      </c>
      <c r="E14" s="34" t="str">
        <f>IF($J13=-1,"=","")</f>
        <v/>
      </c>
      <c r="F14" s="36" t="str">
        <f>IF(J13=-1,"_","")</f>
        <v/>
      </c>
      <c r="G14" s="118" t="str">
        <f>IF(OR(ISBLANK(F14),F14="",F14="_"),"",IF(B14-D14=F14,IF(AND(MOD(B14,10)&lt;MOD(D14,10),MOD(B14,10)&gt;0),_xlfn.CONCAT($J$1," brilliant counting back past ",F14-MOD(F14,10)+10),_xlfn.CONCAT($J$1,"    Well corrected!"))," Oops! Check again and retype."))</f>
        <v/>
      </c>
      <c r="H14" s="117"/>
      <c r="I14" s="117"/>
      <c r="J14">
        <f t="shared" si="11"/>
        <v>0</v>
      </c>
    </row>
    <row r="15" spans="1:19" ht="15" thickBot="1" x14ac:dyDescent="0.35">
      <c r="B15" s="8">
        <f>IF(OR(B16="",B16="_"),0,IF(B16&lt;0,MOD(ABS(B16),10),MOD(B16,10)))</f>
        <v>0</v>
      </c>
      <c r="D15" s="8">
        <f>IF(OR(D16="",D16="_"),0,IF(D16&lt;0,MOD(ABS(D16),10),MOD(D16,10)))</f>
        <v>0</v>
      </c>
    </row>
    <row r="16" spans="1:19" ht="18.600000000000001" thickBot="1" x14ac:dyDescent="0.4">
      <c r="A16" s="26" t="str">
        <f>IF($K$1&gt;3,"Q4:   ","")</f>
        <v/>
      </c>
      <c r="B16" s="33" t="str">
        <f>IF(A16="","","_")</f>
        <v/>
      </c>
      <c r="C16" s="30" t="str">
        <f t="shared" ref="C16" si="16">IF(A16="","","-")</f>
        <v/>
      </c>
      <c r="D16" s="33" t="str">
        <f>IF(A16="","","_")</f>
        <v/>
      </c>
      <c r="E16" s="32" t="str">
        <f>IF(A16="","","=")</f>
        <v/>
      </c>
      <c r="F16" s="33" t="str">
        <f>IF(A16="","","_")</f>
        <v/>
      </c>
      <c r="G16" s="116" t="str">
        <f>IF(OR(F16="",F16="_",ISBLANK(F16)),"",IF(B16-D16=F16,IF(AND(MOD(B16,10)&lt;MOD(D16,10),MOD(B16,10)&gt;0),_xlfn.CONCAT($J$1," brilliant counting back past ",F16-MOD(F16,10)+10),_xlfn.CONCAT($J$1,"    well done!")),IF(B16+D16=F16,"o^o  Subtract DOWN numberlines!",IF(ABS(B16-D16)=F16,"  o^o Watch the sign!",IF(OR(ABS(B16)&lt;2,ABS(D16)&lt;2),"Careful! 1s and 0s are tricky!",IF(AND(MOD(B16,10)&lt;MOD(D16,10),MOD(B16,10)&gt;0),"Careful counting past a 10 or 0!","Oops! Check using the Tools above."))))))</f>
        <v/>
      </c>
      <c r="H16" s="117" t="e">
        <f t="shared" ref="H16" si="17">IF(ISBLANK(C16),"",IF(C16-E16=G16,IF(AND(MOD(C16,10)&lt;MOD(E16,10),MOD(C16,10)&gt;0),_xlfn.CONCAT($J$1," brilliant counting back past ",G16-MOD(G16,10)+10),_xlfn.CONCAT($J$1,"    well done!")),IF(C16+E16=G16,"o^o  Subtract DOWN numberlines!",IF(ABS(C16-E16)=G16,"  o^o Watch the sign!",IF(OR(ABS(C16)&lt;2,ABS(E16)&lt;2),"Careful! 1s and 0s are tricky!",IF(AND(MOD(C16,10)&lt;MOD(E16,10),MOD(C16,10)&gt;0),"Careful counting past a 10 or 0!","Oops! Check using the Tools."))))))</f>
        <v>#VALUE!</v>
      </c>
      <c r="I16" s="117" t="e">
        <f t="shared" ref="I16" si="18">IF(ISBLANK(D16),"",IF(D16-F16=H16,IF(AND(MOD(D16,10)&lt;MOD(F16,10),MOD(D16,10)&gt;0),_xlfn.CONCAT($J$1," brilliant counting back past ",H16-MOD(H16,10)+10),_xlfn.CONCAT($J$1,"    well done!")),IF(D16+F16=H16,"o^o  Subtract DOWN numberlines!",IF(ABS(D16-F16)=H16,"  o^o Watch the sign!",IF(OR(ABS(D16)&lt;2,ABS(F16)&lt;2),"Careful! 1s and 0s are tricky!",IF(AND(MOD(D16,10)&lt;MOD(F16,10),MOD(D16,10)&gt;0),"Careful counting past a 10 or 0!","Oops! Check using the Tools."))))))</f>
        <v>#VALUE!</v>
      </c>
      <c r="J16">
        <f t="shared" ref="J16:J17" si="19">IF(OR(B16="",B16="_",D16="",D16="_",F16="",F16="_"),0,IF(B16-D16=F16,1,-1))</f>
        <v>0</v>
      </c>
      <c r="K16">
        <f t="shared" ref="K16" si="20">IF(AND(OR(ISBLANK(F16),F16="",F16="_"),OR(ISBLANK(F17),F17="")),0,IF(OR(J16=1,J17=1),1,-1))</f>
        <v>0</v>
      </c>
      <c r="L16">
        <f>IF(OR(AND(J17=0,J16=1),AND(J17=0,J16=0),J17=-1),0,1)</f>
        <v>0</v>
      </c>
      <c r="N16">
        <f>IF(OR(B16="",B16="_",ISBLANK(B16)),0,1)</f>
        <v>0</v>
      </c>
      <c r="O16">
        <f>IF(OR(D16="",D16="_",ISBLANK(D16)),0,1)</f>
        <v>0</v>
      </c>
      <c r="P16">
        <f t="shared" ref="P16" si="21">IF(OR(F16="",F16="_",ISBLANK(F16)),0,1)</f>
        <v>0</v>
      </c>
      <c r="Q16">
        <f>IF(OR(B17="",B17="_"),0,IF(OR(F17="",F17="_"),1,0))</f>
        <v>0</v>
      </c>
      <c r="R16">
        <f t="shared" ref="R16" ca="1" si="22">IF(OR(B16="",B16="_",ISBLANK(B16)),0,IF(OR($P$4&gt;S16-1,$P$4&lt;S16-1),0,IF($O$1&lt;0,INT(RANDBETWEEN($O$2,$Q$2)),INT(RANDBETWEEN(0,B16)))))</f>
        <v>0</v>
      </c>
      <c r="S16">
        <v>4</v>
      </c>
    </row>
    <row r="17" spans="1:19" ht="18.600000000000001" thickBot="1" x14ac:dyDescent="0.4">
      <c r="A17" s="31" t="str">
        <f>IF(J16=-1,"retry","")</f>
        <v/>
      </c>
      <c r="B17" s="35" t="str">
        <f>IF(J16=-1,B16,"")</f>
        <v/>
      </c>
      <c r="C17" s="34" t="str">
        <f t="shared" ref="C17" si="23">IF($J16=-1,"-","")</f>
        <v/>
      </c>
      <c r="D17" s="35" t="str">
        <f>IF(J16=-1,D16,"")</f>
        <v/>
      </c>
      <c r="E17" s="34" t="str">
        <f>IF($J16=-1,"=","")</f>
        <v/>
      </c>
      <c r="F17" s="36" t="str">
        <f>IF(J16=-1,"_","")</f>
        <v/>
      </c>
      <c r="G17" s="118" t="str">
        <f>IF(OR(ISBLANK(F17),F17="",F17="_"),"",IF(B17-D17=F17,IF(AND(MOD(B17,10)&lt;MOD(D17,10),MOD(B17,10)&gt;0),_xlfn.CONCAT($J$1," brilliant counting back past ",F17-MOD(F17,10)+10),_xlfn.CONCAT($J$1,"    Well corrected!"))," Oops! Check again and retype."))</f>
        <v/>
      </c>
      <c r="H17" s="117"/>
      <c r="I17" s="117"/>
      <c r="J17">
        <f t="shared" si="19"/>
        <v>0</v>
      </c>
    </row>
    <row r="18" spans="1:19" ht="15" thickBot="1" x14ac:dyDescent="0.35">
      <c r="B18" s="8">
        <f>IF(OR(B19="",B19="_"),0,IF(B19&lt;0,MOD(ABS(B19),10),MOD(B19,10)))</f>
        <v>0</v>
      </c>
      <c r="D18" s="8">
        <f>IF(OR(D19="",D19="_"),0,IF(D19&lt;0,MOD(ABS(D19),10),MOD(D19,10)))</f>
        <v>0</v>
      </c>
    </row>
    <row r="19" spans="1:19" ht="18.600000000000001" thickBot="1" x14ac:dyDescent="0.4">
      <c r="A19" s="26" t="str">
        <f>IF($K$1&gt;4,"Q5:   ","")</f>
        <v/>
      </c>
      <c r="B19" s="33" t="str">
        <f>IF(A19="","","_")</f>
        <v/>
      </c>
      <c r="C19" s="30" t="str">
        <f t="shared" ref="C19" si="24">IF(A19="","","-")</f>
        <v/>
      </c>
      <c r="D19" s="33" t="str">
        <f>IF(A19="","","_")</f>
        <v/>
      </c>
      <c r="E19" s="32" t="str">
        <f>IF(A19="","","=")</f>
        <v/>
      </c>
      <c r="F19" s="33" t="str">
        <f>IF(A19="","","_")</f>
        <v/>
      </c>
      <c r="G19" s="116" t="str">
        <f>IF(OR(F19="",F19="_",ISBLANK(F19)),"",IF(B19-D19=F19,IF(AND(MOD(B19,10)&lt;MOD(D19,10),MOD(B19,10)&gt;0),_xlfn.CONCAT($J$1," brilliant counting back past ",F19-MOD(F19,10)+10),_xlfn.CONCAT($J$1,"    well done!")),IF(B19+D19=F19,"o^o  Subtract DOWN numberlines!",IF(ABS(B19-D19)=F19,"  o^o Watch the sign!",IF(OR(ABS(B19)&lt;2,ABS(D19)&lt;2),"Careful! 1s and 0s are tricky!",IF(AND(MOD(B19,10)&lt;MOD(D19,10),MOD(B19,10)&gt;0),"Careful counting past a 10 or 0!","Oops! Check using the Tools above."))))))</f>
        <v/>
      </c>
      <c r="H19" s="117" t="e">
        <f t="shared" ref="H19" si="25">IF(ISBLANK(C19),"",IF(C19-E19=G19,IF(AND(MOD(C19,10)&lt;MOD(E19,10),MOD(C19,10)&gt;0),_xlfn.CONCAT($J$1," brilliant counting back past ",G19-MOD(G19,10)+10),_xlfn.CONCAT($J$1,"    well done!")),IF(C19+E19=G19,"o^o  Subtract DOWN numberlines!",IF(ABS(C19-E19)=G19,"  o^o Watch the sign!",IF(OR(ABS(C19)&lt;2,ABS(E19)&lt;2),"Careful! 1s and 0s are tricky!",IF(AND(MOD(C19,10)&lt;MOD(E19,10),MOD(C19,10)&gt;0),"Careful counting past a 10 or 0!","Oops! Check using the Tools."))))))</f>
        <v>#VALUE!</v>
      </c>
      <c r="I19" s="117" t="e">
        <f t="shared" ref="I19" si="26">IF(ISBLANK(D19),"",IF(D19-F19=H19,IF(AND(MOD(D19,10)&lt;MOD(F19,10),MOD(D19,10)&gt;0),_xlfn.CONCAT($J$1," brilliant counting back past ",H19-MOD(H19,10)+10),_xlfn.CONCAT($J$1,"    well done!")),IF(D19+F19=H19,"o^o  Subtract DOWN numberlines!",IF(ABS(D19-F19)=H19,"  o^o Watch the sign!",IF(OR(ABS(D19)&lt;2,ABS(F19)&lt;2),"Careful! 1s and 0s are tricky!",IF(AND(MOD(D19,10)&lt;MOD(F19,10),MOD(D19,10)&gt;0),"Careful counting past a 10 or 0!","Oops! Check using the Tools."))))))</f>
        <v>#VALUE!</v>
      </c>
      <c r="J19">
        <f t="shared" ref="J19:J20" si="27">IF(OR(B19="",B19="_",D19="",D19="_",F19="",F19="_"),0,IF(B19-D19=F19,1,-1))</f>
        <v>0</v>
      </c>
      <c r="K19">
        <f t="shared" ref="K19" si="28">IF(AND(OR(ISBLANK(F19),F19="",F19="_"),OR(ISBLANK(F20),F20="")),0,IF(OR(J19=1,J20=1),1,-1))</f>
        <v>0</v>
      </c>
      <c r="L19">
        <f>IF(OR(AND(J20=0,J19=1),AND(J20=0,J19=0),J20=-1),0,1)</f>
        <v>0</v>
      </c>
      <c r="N19">
        <f>IF(OR(B19="",B19="_",ISBLANK(B19)),0,1)</f>
        <v>0</v>
      </c>
      <c r="O19">
        <f>IF(OR(D19="",D19="_",ISBLANK(D19)),0,1)</f>
        <v>0</v>
      </c>
      <c r="P19">
        <f t="shared" ref="P19" si="29">IF(OR(F19="",F19="_",ISBLANK(F19)),0,1)</f>
        <v>0</v>
      </c>
      <c r="Q19">
        <f>IF(OR(B20="",B20="_"),0,IF(OR(F20="",F20="_"),1,0))</f>
        <v>0</v>
      </c>
      <c r="R19">
        <f t="shared" ref="R19" ca="1" si="30">IF(OR(B19="",B19="_",ISBLANK(B19)),0,IF(OR($P$4&gt;S19-1,$P$4&lt;S19-1),0,IF($O$1&lt;0,INT(RANDBETWEEN($O$2,$Q$2)),INT(RANDBETWEEN(0,B19)))))</f>
        <v>0</v>
      </c>
      <c r="S19">
        <v>5</v>
      </c>
    </row>
    <row r="20" spans="1:19" ht="18.600000000000001" thickBot="1" x14ac:dyDescent="0.4">
      <c r="A20" s="31" t="str">
        <f>IF(J19=-1,"retry","")</f>
        <v/>
      </c>
      <c r="B20" s="35" t="str">
        <f>IF(J19=-1,B19,"")</f>
        <v/>
      </c>
      <c r="C20" s="34" t="str">
        <f t="shared" ref="C20" si="31">IF($J19=-1,"-","")</f>
        <v/>
      </c>
      <c r="D20" s="35" t="str">
        <f>IF(J19=-1,D19,"")</f>
        <v/>
      </c>
      <c r="E20" s="34" t="str">
        <f>IF($J19=-1,"=","")</f>
        <v/>
      </c>
      <c r="F20" s="36" t="str">
        <f>IF(J19=-1,"_","")</f>
        <v/>
      </c>
      <c r="G20" s="118" t="str">
        <f>IF(OR(ISBLANK(F20),F20="",F20="_"),"",IF(B20-D20=F20,IF(AND(MOD(B20,10)&lt;MOD(D20,10),MOD(B20,10)&gt;0),_xlfn.CONCAT($J$1," brilliant counting back past ",F20-MOD(F20,10)+10),_xlfn.CONCAT($J$1,"    Well corrected!"))," Oops! Check again and retype."))</f>
        <v/>
      </c>
      <c r="H20" s="117"/>
      <c r="I20" s="117"/>
      <c r="J20">
        <f t="shared" si="27"/>
        <v>0</v>
      </c>
    </row>
    <row r="21" spans="1:19" ht="15" thickBot="1" x14ac:dyDescent="0.35">
      <c r="B21" s="8">
        <f>IF(OR(B22="",B22="_"),0,IF(B22&lt;0,MOD(ABS(B22),10),MOD(B22,10)))</f>
        <v>0</v>
      </c>
      <c r="D21" s="8">
        <f>IF(OR(D22="",D22="_"),0,IF(D22&lt;0,MOD(ABS(D22),10),MOD(D22,10)))</f>
        <v>0</v>
      </c>
    </row>
    <row r="22" spans="1:19" ht="18.600000000000001" thickBot="1" x14ac:dyDescent="0.4">
      <c r="A22" s="26" t="str">
        <f>IF($K$1&gt;5,"Q6:   ","")</f>
        <v/>
      </c>
      <c r="B22" s="33" t="str">
        <f>IF(A22="","","_")</f>
        <v/>
      </c>
      <c r="C22" s="30" t="str">
        <f t="shared" ref="C22" si="32">IF(A22="","","-")</f>
        <v/>
      </c>
      <c r="D22" s="33" t="str">
        <f>IF(A22="","","_")</f>
        <v/>
      </c>
      <c r="E22" s="32" t="str">
        <f>IF(A22="","","=")</f>
        <v/>
      </c>
      <c r="F22" s="33" t="str">
        <f>IF(A22="","","_")</f>
        <v/>
      </c>
      <c r="G22" s="116" t="str">
        <f>IF(OR(F22="",F22="_",ISBLANK(F22)),"",IF(B22-D22=F22,IF(AND(MOD(B22,10)&lt;MOD(D22,10),MOD(B22,10)&gt;0),_xlfn.CONCAT($J$1," brilliant counting back past ",F22-MOD(F22,10)+10),_xlfn.CONCAT($J$1,"    well done!")),IF(B22+D22=F22,"o^o  Subtract DOWN numberlines!",IF(ABS(B22-D22)=F22,"  o^o Watch the sign!",IF(OR(ABS(B22)&lt;2,ABS(D22)&lt;2),"Careful! 1s and 0s are tricky!",IF(AND(MOD(B22,10)&lt;MOD(D22,10),MOD(B22,10)&gt;0),"Careful counting past a 10 or 0!","Oops! Check using the Tools above."))))))</f>
        <v/>
      </c>
      <c r="H22" s="117" t="e">
        <f t="shared" ref="H22" si="33">IF(ISBLANK(C22),"",IF(C22-E22=G22,IF(AND(MOD(C22,10)&lt;MOD(E22,10),MOD(C22,10)&gt;0),_xlfn.CONCAT($J$1," brilliant counting back past ",G22-MOD(G22,10)+10),_xlfn.CONCAT($J$1,"    well done!")),IF(C22+E22=G22,"o^o  Subtract DOWN numberlines!",IF(ABS(C22-E22)=G22,"  o^o Watch the sign!",IF(OR(ABS(C22)&lt;2,ABS(E22)&lt;2),"Careful! 1s and 0s are tricky!",IF(AND(MOD(C22,10)&lt;MOD(E22,10),MOD(C22,10)&gt;0),"Careful counting past a 10 or 0!","Oops! Check using the Tools."))))))</f>
        <v>#VALUE!</v>
      </c>
      <c r="I22" s="117" t="e">
        <f t="shared" ref="I22" si="34">IF(ISBLANK(D22),"",IF(D22-F22=H22,IF(AND(MOD(D22,10)&lt;MOD(F22,10),MOD(D22,10)&gt;0),_xlfn.CONCAT($J$1," brilliant counting back past ",H22-MOD(H22,10)+10),_xlfn.CONCAT($J$1,"    well done!")),IF(D22+F22=H22,"o^o  Subtract DOWN numberlines!",IF(ABS(D22-F22)=H22,"  o^o Watch the sign!",IF(OR(ABS(D22)&lt;2,ABS(F22)&lt;2),"Careful! 1s and 0s are tricky!",IF(AND(MOD(D22,10)&lt;MOD(F22,10),MOD(D22,10)&gt;0),"Careful counting past a 10 or 0!","Oops! Check using the Tools."))))))</f>
        <v>#VALUE!</v>
      </c>
      <c r="J22">
        <f t="shared" ref="J22:J23" si="35">IF(OR(B22="",B22="_",D22="",D22="_",F22="",F22="_"),0,IF(B22-D22=F22,1,-1))</f>
        <v>0</v>
      </c>
      <c r="K22">
        <f t="shared" ref="K22" si="36">IF(AND(OR(ISBLANK(F22),F22="",F22="_"),OR(ISBLANK(F23),F23="")),0,IF(OR(J22=1,J23=1),1,-1))</f>
        <v>0</v>
      </c>
      <c r="L22">
        <f>IF(OR(AND(J23=0,J22=1),AND(J23=0,J22=0),J23=-1),0,1)</f>
        <v>0</v>
      </c>
      <c r="N22">
        <f>IF(OR(B22="",B22="_",ISBLANK(B22)),0,1)</f>
        <v>0</v>
      </c>
      <c r="O22">
        <f>IF(OR(D22="",D22="_",ISBLANK(D22)),0,1)</f>
        <v>0</v>
      </c>
      <c r="P22">
        <f t="shared" ref="P22" si="37">IF(OR(F22="",F22="_",ISBLANK(F22)),0,1)</f>
        <v>0</v>
      </c>
      <c r="Q22">
        <f>IF(OR(B23="",B23="_"),0,IF(OR(F23="",F23="_"),1,0))</f>
        <v>0</v>
      </c>
      <c r="R22">
        <f t="shared" ref="R22" ca="1" si="38">IF(OR(B22="",B22="_",ISBLANK(B22)),0,IF(OR($P$4&gt;S22-1,$P$4&lt;S22-1),0,IF($O$1&lt;0,INT(RANDBETWEEN($O$2,$Q$2)),INT(RANDBETWEEN(0,B22)))))</f>
        <v>0</v>
      </c>
      <c r="S22">
        <v>6</v>
      </c>
    </row>
    <row r="23" spans="1:19" ht="18.600000000000001" thickBot="1" x14ac:dyDescent="0.4">
      <c r="A23" s="31" t="str">
        <f>IF(J22=-1,"retry","")</f>
        <v/>
      </c>
      <c r="B23" s="35" t="str">
        <f>IF(J22=-1,B22,"")</f>
        <v/>
      </c>
      <c r="C23" s="34" t="str">
        <f t="shared" ref="C23" si="39">IF($J22=-1,"-","")</f>
        <v/>
      </c>
      <c r="D23" s="35" t="str">
        <f>IF(J22=-1,D22,"")</f>
        <v/>
      </c>
      <c r="E23" s="34" t="str">
        <f>IF($J22=-1,"=","")</f>
        <v/>
      </c>
      <c r="F23" s="36" t="str">
        <f>IF(J22=-1,"_","")</f>
        <v/>
      </c>
      <c r="G23" s="118" t="str">
        <f>IF(OR(ISBLANK(F23),F23="",F23="_"),"",IF(B23-D23=F23,IF(AND(MOD(B23,10)&lt;MOD(D23,10),MOD(B23,10)&gt;0),_xlfn.CONCAT($J$1," brilliant counting back past ",F23-MOD(F23,10)+10),_xlfn.CONCAT($J$1,"    Well corrected!"))," Oops! Check again and retype."))</f>
        <v/>
      </c>
      <c r="H23" s="117"/>
      <c r="I23" s="117"/>
      <c r="J23">
        <f t="shared" si="35"/>
        <v>0</v>
      </c>
    </row>
    <row r="24" spans="1:19" ht="15" thickBot="1" x14ac:dyDescent="0.35">
      <c r="B24" s="8">
        <f>IF(OR(B25="",B25="_"),0,IF(B25&lt;0,MOD(ABS(B25),10),MOD(B25,10)))</f>
        <v>0</v>
      </c>
      <c r="D24" s="8">
        <f>IF(OR(D25="",D25="_"),0,IF(D25&lt;0,MOD(ABS(D25),10),MOD(D25,10)))</f>
        <v>0</v>
      </c>
    </row>
    <row r="25" spans="1:19" ht="18.600000000000001" thickBot="1" x14ac:dyDescent="0.4">
      <c r="A25" s="26" t="str">
        <f>IF($K$1&gt;6,"Q7:   ","")</f>
        <v/>
      </c>
      <c r="B25" s="33" t="str">
        <f>IF(A25="","","_")</f>
        <v/>
      </c>
      <c r="C25" s="30" t="str">
        <f t="shared" ref="C25" si="40">IF(A25="","","-")</f>
        <v/>
      </c>
      <c r="D25" s="33" t="str">
        <f>IF(A25="","","_")</f>
        <v/>
      </c>
      <c r="E25" s="32" t="str">
        <f>IF(A25="","","=")</f>
        <v/>
      </c>
      <c r="F25" s="33" t="str">
        <f>IF(A25="","","_")</f>
        <v/>
      </c>
      <c r="G25" s="116" t="str">
        <f>IF(OR(F25="",F25="_",ISBLANK(F25)),"",IF(B25-D25=F25,IF(AND(MOD(B25,10)&lt;MOD(D25,10),MOD(B25,10)&gt;0),_xlfn.CONCAT($J$1," brilliant counting back past ",F25-MOD(F25,10)+10),_xlfn.CONCAT($J$1,"    well done!")),IF(B25+D25=F25,"o^o  Subtract DOWN numberlines!",IF(ABS(B25-D25)=F25,"  o^o Watch the sign!",IF(OR(ABS(B25)&lt;2,ABS(D25)&lt;2),"Careful! 1s and 0s are tricky!",IF(AND(MOD(B25,10)&lt;MOD(D25,10),MOD(B25,10)&gt;0),"Careful counting past a 10 or 0!","Oops! Check using the Tools above."))))))</f>
        <v/>
      </c>
      <c r="H25" s="117" t="e">
        <f t="shared" ref="H25" si="41">IF(ISBLANK(C25),"",IF(C25-E25=G25,IF(AND(MOD(C25,10)&lt;MOD(E25,10),MOD(C25,10)&gt;0),_xlfn.CONCAT($J$1," brilliant counting back past ",G25-MOD(G25,10)+10),_xlfn.CONCAT($J$1,"    well done!")),IF(C25+E25=G25,"o^o  Subtract DOWN numberlines!",IF(ABS(C25-E25)=G25,"  o^o Watch the sign!",IF(OR(ABS(C25)&lt;2,ABS(E25)&lt;2),"Careful! 1s and 0s are tricky!",IF(AND(MOD(C25,10)&lt;MOD(E25,10),MOD(C25,10)&gt;0),"Careful counting past a 10 or 0!","Oops! Check using the Tools."))))))</f>
        <v>#VALUE!</v>
      </c>
      <c r="I25" s="117" t="e">
        <f t="shared" ref="I25" si="42">IF(ISBLANK(D25),"",IF(D25-F25=H25,IF(AND(MOD(D25,10)&lt;MOD(F25,10),MOD(D25,10)&gt;0),_xlfn.CONCAT($J$1," brilliant counting back past ",H25-MOD(H25,10)+10),_xlfn.CONCAT($J$1,"    well done!")),IF(D25+F25=H25,"o^o  Subtract DOWN numberlines!",IF(ABS(D25-F25)=H25,"  o^o Watch the sign!",IF(OR(ABS(D25)&lt;2,ABS(F25)&lt;2),"Careful! 1s and 0s are tricky!",IF(AND(MOD(D25,10)&lt;MOD(F25,10),MOD(D25,10)&gt;0),"Careful counting past a 10 or 0!","Oops! Check using the Tools."))))))</f>
        <v>#VALUE!</v>
      </c>
      <c r="J25">
        <f t="shared" ref="J25:J26" si="43">IF(OR(B25="",B25="_",D25="",D25="_",F25="",F25="_"),0,IF(B25-D25=F25,1,-1))</f>
        <v>0</v>
      </c>
      <c r="K25">
        <f t="shared" ref="K25" si="44">IF(AND(OR(ISBLANK(F25),F25="",F25="_"),OR(ISBLANK(F26),F26="")),0,IF(OR(J25=1,J26=1),1,-1))</f>
        <v>0</v>
      </c>
      <c r="L25">
        <f>IF(OR(AND(J26=0,J25=1),AND(J26=0,J25=0),J26=-1),0,1)</f>
        <v>0</v>
      </c>
      <c r="N25">
        <f>IF(OR(B25="",B25="_",ISBLANK(B25)),0,1)</f>
        <v>0</v>
      </c>
      <c r="O25">
        <f>IF(OR(D25="",D25="_",ISBLANK(D25)),0,1)</f>
        <v>0</v>
      </c>
      <c r="P25">
        <f t="shared" ref="P25" si="45">IF(OR(F25="",F25="_",ISBLANK(F25)),0,1)</f>
        <v>0</v>
      </c>
      <c r="Q25">
        <f>IF(OR(B26="",B26="_"),0,IF(OR(F26="",F26="_"),1,0))</f>
        <v>0</v>
      </c>
      <c r="R25">
        <f t="shared" ref="R25" ca="1" si="46">IF(OR(B25="",B25="_",ISBLANK(B25)),0,IF(OR($P$4&gt;S25-1,$P$4&lt;S25-1),0,IF($O$1&lt;0,INT(RANDBETWEEN($O$2,$Q$2)),INT(RANDBETWEEN(0,B25)))))</f>
        <v>0</v>
      </c>
      <c r="S25">
        <v>7</v>
      </c>
    </row>
    <row r="26" spans="1:19" ht="18.600000000000001" thickBot="1" x14ac:dyDescent="0.4">
      <c r="A26" s="31" t="str">
        <f>IF(J25=-1,"retry","")</f>
        <v/>
      </c>
      <c r="B26" s="35" t="str">
        <f>IF(J25=-1,B25,"")</f>
        <v/>
      </c>
      <c r="C26" s="34" t="str">
        <f t="shared" ref="C26" si="47">IF($J25=-1,"-","")</f>
        <v/>
      </c>
      <c r="D26" s="35" t="str">
        <f>IF(J25=-1,D25,"")</f>
        <v/>
      </c>
      <c r="E26" s="34" t="str">
        <f>IF($J25=-1,"=","")</f>
        <v/>
      </c>
      <c r="F26" s="36" t="str">
        <f>IF(J25=-1,"_","")</f>
        <v/>
      </c>
      <c r="G26" s="118" t="str">
        <f>IF(OR(ISBLANK(F26),F26="",F26="_"),"",IF(B26-D26=F26,IF(AND(MOD(B26,10)&lt;MOD(D26,10),MOD(B26,10)&gt;0),_xlfn.CONCAT($J$1," brilliant counting back past ",F26-MOD(F26,10)+10),_xlfn.CONCAT($J$1,"    Well corrected!"))," Oops! Check again and retype."))</f>
        <v/>
      </c>
      <c r="H26" s="117"/>
      <c r="I26" s="117"/>
      <c r="J26">
        <f t="shared" si="43"/>
        <v>0</v>
      </c>
    </row>
    <row r="27" spans="1:19" ht="15" thickBot="1" x14ac:dyDescent="0.35">
      <c r="B27" s="8">
        <f>IF(OR(B28="",B28="_"),0,IF(B28&lt;0,MOD(ABS(B28),10),MOD(B28,10)))</f>
        <v>0</v>
      </c>
      <c r="D27" s="8">
        <f>IF(OR(D28="",D28="_"),0,IF(D28&lt;0,MOD(ABS(D28),10),MOD(D28,10)))</f>
        <v>0</v>
      </c>
    </row>
    <row r="28" spans="1:19" ht="18.600000000000001" thickBot="1" x14ac:dyDescent="0.4">
      <c r="A28" s="26" t="str">
        <f>IF($K$1&gt;7,"Q8:   ","")</f>
        <v/>
      </c>
      <c r="B28" s="33" t="str">
        <f>IF(A28="","","_")</f>
        <v/>
      </c>
      <c r="C28" s="30" t="str">
        <f t="shared" ref="C28" si="48">IF(A28="","","-")</f>
        <v/>
      </c>
      <c r="D28" s="33" t="str">
        <f>IF(A28="","","_")</f>
        <v/>
      </c>
      <c r="E28" s="32" t="str">
        <f>IF(A28="","","=")</f>
        <v/>
      </c>
      <c r="F28" s="33" t="str">
        <f>IF(A28="","","_")</f>
        <v/>
      </c>
      <c r="G28" s="116" t="str">
        <f>IF(OR(F28="",F28="_",ISBLANK(F28)),"",IF(B28-D28=F28,IF(AND(MOD(B28,10)&lt;MOD(D28,10),MOD(B28,10)&gt;0),_xlfn.CONCAT($J$1," brilliant counting back past ",F28-MOD(F28,10)+10),_xlfn.CONCAT($J$1,"    well done!")),IF(B28+D28=F28,"o^o  Subtract DOWN numberlines!",IF(ABS(B28-D28)=F28,"  o^o Watch the sign!",IF(OR(ABS(B28)&lt;2,ABS(D28)&lt;2),"Careful! 1s and 0s are tricky!",IF(AND(MOD(B28,10)&lt;MOD(D28,10),MOD(B28,10)&gt;0),"Careful counting past a 10 or 0!","Oops! Check using the Tools above."))))))</f>
        <v/>
      </c>
      <c r="H28" s="117" t="e">
        <f t="shared" ref="H28" si="49">IF(ISBLANK(C28),"",IF(C28-E28=G28,IF(AND(MOD(C28,10)&lt;MOD(E28,10),MOD(C28,10)&gt;0),_xlfn.CONCAT($J$1," brilliant counting back past ",G28-MOD(G28,10)+10),_xlfn.CONCAT($J$1,"    well done!")),IF(C28+E28=G28,"o^o  Subtract DOWN numberlines!",IF(ABS(C28-E28)=G28,"  o^o Watch the sign!",IF(OR(ABS(C28)&lt;2,ABS(E28)&lt;2),"Careful! 1s and 0s are tricky!",IF(AND(MOD(C28,10)&lt;MOD(E28,10),MOD(C28,10)&gt;0),"Careful counting past a 10 or 0!","Oops! Check using the Tools."))))))</f>
        <v>#VALUE!</v>
      </c>
      <c r="I28" s="117" t="e">
        <f t="shared" ref="I28" si="50">IF(ISBLANK(D28),"",IF(D28-F28=H28,IF(AND(MOD(D28,10)&lt;MOD(F28,10),MOD(D28,10)&gt;0),_xlfn.CONCAT($J$1," brilliant counting back past ",H28-MOD(H28,10)+10),_xlfn.CONCAT($J$1,"    well done!")),IF(D28+F28=H28,"o^o  Subtract DOWN numberlines!",IF(ABS(D28-F28)=H28,"  o^o Watch the sign!",IF(OR(ABS(D28)&lt;2,ABS(F28)&lt;2),"Careful! 1s and 0s are tricky!",IF(AND(MOD(D28,10)&lt;MOD(F28,10),MOD(D28,10)&gt;0),"Careful counting past a 10 or 0!","Oops! Check using the Tools."))))))</f>
        <v>#VALUE!</v>
      </c>
      <c r="J28">
        <f t="shared" ref="J28:J29" si="51">IF(OR(B28="",B28="_",D28="",D28="_",F28="",F28="_"),0,IF(B28-D28=F28,1,-1))</f>
        <v>0</v>
      </c>
      <c r="K28">
        <f t="shared" ref="K28" si="52">IF(AND(OR(ISBLANK(F28),F28="",F28="_"),OR(ISBLANK(F29),F29="")),0,IF(OR(J28=1,J29=1),1,-1))</f>
        <v>0</v>
      </c>
      <c r="L28">
        <f>IF(OR(AND(J29=0,J28=1),AND(J29=0,J28=0),J29=-1),0,1)</f>
        <v>0</v>
      </c>
      <c r="N28">
        <f>IF(OR(B28="",B28="_",ISBLANK(B28)),0,1)</f>
        <v>0</v>
      </c>
      <c r="O28">
        <f>IF(OR(D28="",D28="_",ISBLANK(D28)),0,1)</f>
        <v>0</v>
      </c>
      <c r="P28">
        <f t="shared" ref="P28" si="53">IF(OR(F28="",F28="_",ISBLANK(F28)),0,1)</f>
        <v>0</v>
      </c>
      <c r="Q28">
        <f>IF(OR(B29="",B29="_"),0,IF(OR(F29="",F29="_"),1,0))</f>
        <v>0</v>
      </c>
      <c r="R28">
        <f t="shared" ref="R28" ca="1" si="54">IF(OR(B28="",B28="_",ISBLANK(B28)),0,IF(OR($P$4&gt;S28-1,$P$4&lt;S28-1),0,IF($O$1&lt;0,INT(RANDBETWEEN($O$2,$Q$2)),INT(RANDBETWEEN(0,B28)))))</f>
        <v>0</v>
      </c>
      <c r="S28">
        <v>8</v>
      </c>
    </row>
    <row r="29" spans="1:19" ht="18.600000000000001" thickBot="1" x14ac:dyDescent="0.4">
      <c r="A29" s="31" t="str">
        <f>IF(J28=-1,"retry","")</f>
        <v/>
      </c>
      <c r="B29" s="35" t="str">
        <f>IF(J28=-1,B28,"")</f>
        <v/>
      </c>
      <c r="C29" s="34" t="str">
        <f t="shared" ref="C29" si="55">IF($J28=-1,"-","")</f>
        <v/>
      </c>
      <c r="D29" s="35" t="str">
        <f>IF(J28=-1,D28,"")</f>
        <v/>
      </c>
      <c r="E29" s="34" t="str">
        <f>IF($J28=-1,"=","")</f>
        <v/>
      </c>
      <c r="F29" s="36" t="str">
        <f>IF(J28=-1,"_","")</f>
        <v/>
      </c>
      <c r="G29" s="118" t="str">
        <f>IF(OR(ISBLANK(F29),F29="",F29="_"),"",IF(B29-D29=F29,IF(AND(MOD(B29,10)&lt;MOD(D29,10),MOD(B29,10)&gt;0),_xlfn.CONCAT($J$1," brilliant counting back past ",F29-MOD(F29,10)+10),_xlfn.CONCAT($J$1,"    Well corrected!"))," Oops! Check again and retype."))</f>
        <v/>
      </c>
      <c r="H29" s="117"/>
      <c r="I29" s="117"/>
      <c r="J29">
        <f t="shared" si="51"/>
        <v>0</v>
      </c>
    </row>
    <row r="30" spans="1:19" ht="15" thickBot="1" x14ac:dyDescent="0.35">
      <c r="B30" s="8">
        <f>IF(OR(B31="",B31="_"),0,IF(B31&lt;0,MOD(ABS(B31),10),MOD(B31,10)))</f>
        <v>0</v>
      </c>
      <c r="D30" s="8">
        <f>IF(OR(D31="",D31="_"),0,IF(D31&lt;0,MOD(ABS(D31),10),MOD(D31,10)))</f>
        <v>0</v>
      </c>
    </row>
    <row r="31" spans="1:19" ht="18.600000000000001" thickBot="1" x14ac:dyDescent="0.4">
      <c r="A31" s="26" t="str">
        <f>IF($K$1&gt;8,"Q9:   ","")</f>
        <v/>
      </c>
      <c r="B31" s="33" t="str">
        <f>IF(A31="","","_")</f>
        <v/>
      </c>
      <c r="C31" s="30" t="str">
        <f t="shared" ref="C31" si="56">IF(A31="","","-")</f>
        <v/>
      </c>
      <c r="D31" s="33" t="str">
        <f>IF(A31="","","_")</f>
        <v/>
      </c>
      <c r="E31" s="32" t="str">
        <f>IF(A31="","","=")</f>
        <v/>
      </c>
      <c r="F31" s="33" t="str">
        <f>IF(A31="","","_")</f>
        <v/>
      </c>
      <c r="G31" s="116" t="str">
        <f>IF(OR(F31="",F31="_",ISBLANK(F31)),"",IF(B31-D31=F31,IF(AND(MOD(B31,10)&lt;MOD(D31,10),MOD(B31,10)&gt;0),_xlfn.CONCAT($J$1," brilliant counting back past ",F31-MOD(F31,10)+10),_xlfn.CONCAT($J$1,"    well done!")),IF(B31+D31=F31,"o^o  Subtract DOWN numberlines!",IF(ABS(B31-D31)=F31,"  o^o Watch the sign!",IF(OR(ABS(B31)&lt;2,ABS(D31)&lt;2),"Careful! 1s and 0s are tricky!",IF(AND(MOD(B31,10)&lt;MOD(D31,10),MOD(B31,10)&gt;0),"Careful counting past a 10 or 0!","Oops! Check using the Tools above."))))))</f>
        <v/>
      </c>
      <c r="H31" s="117" t="e">
        <f t="shared" ref="H31" si="57">IF(ISBLANK(C31),"",IF(C31-E31=G31,IF(AND(MOD(C31,10)&lt;MOD(E31,10),MOD(C31,10)&gt;0),_xlfn.CONCAT($J$1," brilliant counting back past ",G31-MOD(G31,10)+10),_xlfn.CONCAT($J$1,"    well done!")),IF(C31+E31=G31,"o^o  Subtract DOWN numberlines!",IF(ABS(C31-E31)=G31,"  o^o Watch the sign!",IF(OR(ABS(C31)&lt;2,ABS(E31)&lt;2),"Careful! 1s and 0s are tricky!",IF(AND(MOD(C31,10)&lt;MOD(E31,10),MOD(C31,10)&gt;0),"Careful counting past a 10 or 0!","Oops! Check using the Tools."))))))</f>
        <v>#VALUE!</v>
      </c>
      <c r="I31" s="117" t="e">
        <f t="shared" ref="I31" si="58">IF(ISBLANK(D31),"",IF(D31-F31=H31,IF(AND(MOD(D31,10)&lt;MOD(F31,10),MOD(D31,10)&gt;0),_xlfn.CONCAT($J$1," brilliant counting back past ",H31-MOD(H31,10)+10),_xlfn.CONCAT($J$1,"    well done!")),IF(D31+F31=H31,"o^o  Subtract DOWN numberlines!",IF(ABS(D31-F31)=H31,"  o^o Watch the sign!",IF(OR(ABS(D31)&lt;2,ABS(F31)&lt;2),"Careful! 1s and 0s are tricky!",IF(AND(MOD(D31,10)&lt;MOD(F31,10),MOD(D31,10)&gt;0),"Careful counting past a 10 or 0!","Oops! Check using the Tools."))))))</f>
        <v>#VALUE!</v>
      </c>
      <c r="J31">
        <f t="shared" ref="J31:J32" si="59">IF(OR(B31="",B31="_",D31="",D31="_",F31="",F31="_"),0,IF(B31-D31=F31,1,-1))</f>
        <v>0</v>
      </c>
      <c r="K31">
        <f t="shared" ref="K31" si="60">IF(AND(OR(ISBLANK(F31),F31="",F31="_"),OR(ISBLANK(F32),F32="")),0,IF(OR(J31=1,J32=1),1,-1))</f>
        <v>0</v>
      </c>
      <c r="L31">
        <f>IF(OR(AND(J32=0,J31=1),AND(J32=0,J31=0),J32=-1),0,1)</f>
        <v>0</v>
      </c>
      <c r="N31">
        <f>IF(OR(B31="",B31="_",ISBLANK(B31)),0,1)</f>
        <v>0</v>
      </c>
      <c r="O31">
        <f>IF(OR(D31="",D31="_",ISBLANK(D31)),0,1)</f>
        <v>0</v>
      </c>
      <c r="P31">
        <f t="shared" ref="P31" si="61">IF(OR(F31="",F31="_",ISBLANK(F31)),0,1)</f>
        <v>0</v>
      </c>
      <c r="Q31">
        <f>IF(OR(B32="",B32="_"),0,IF(OR(F32="",F32="_"),1,0))</f>
        <v>0</v>
      </c>
      <c r="R31">
        <f t="shared" ref="R31" ca="1" si="62">IF(OR(B31="",B31="_",ISBLANK(B31)),0,IF(OR($P$4&gt;S31-1,$P$4&lt;S31-1),0,IF($O$1&lt;0,INT(RANDBETWEEN($O$2,$Q$2)),INT(RANDBETWEEN(0,B31)))))</f>
        <v>0</v>
      </c>
      <c r="S31">
        <v>9</v>
      </c>
    </row>
    <row r="32" spans="1:19" ht="18.600000000000001" thickBot="1" x14ac:dyDescent="0.4">
      <c r="A32" s="31" t="str">
        <f>IF(J31=-1,"retry","")</f>
        <v/>
      </c>
      <c r="B32" s="35" t="str">
        <f>IF(J31=-1,B31,"")</f>
        <v/>
      </c>
      <c r="C32" s="34" t="str">
        <f t="shared" ref="C32" si="63">IF($J31=-1,"-","")</f>
        <v/>
      </c>
      <c r="D32" s="35" t="str">
        <f>IF(J31=-1,D31,"")</f>
        <v/>
      </c>
      <c r="E32" s="34" t="str">
        <f>IF($J31=-1,"=","")</f>
        <v/>
      </c>
      <c r="F32" s="36" t="str">
        <f>IF(J31=-1,"_","")</f>
        <v/>
      </c>
      <c r="G32" s="118" t="str">
        <f>IF(OR(ISBLANK(F32),F32="",F32="_"),"",IF(B32-D32=F32,IF(AND(MOD(B32,10)&lt;MOD(D32,10),MOD(B32,10)&gt;0),_xlfn.CONCAT($J$1," brilliant counting back past ",F32-MOD(F32,10)+10),_xlfn.CONCAT($J$1,"    Well corrected!"))," Oops! Check again and retype."))</f>
        <v/>
      </c>
      <c r="H32" s="117"/>
      <c r="I32" s="117"/>
      <c r="J32">
        <f t="shared" si="59"/>
        <v>0</v>
      </c>
    </row>
    <row r="33" spans="1:19" ht="15" thickBot="1" x14ac:dyDescent="0.35">
      <c r="B33" s="8">
        <f>IF(OR(B34="",B34="_"),0,IF(B34&lt;0,MOD(ABS(B34),10),MOD(B34,10)))</f>
        <v>0</v>
      </c>
      <c r="D33" s="8">
        <f>IF(OR(D34="",D34="_"),0,IF(D34&lt;0,MOD(ABS(D34),10),MOD(D34,10)))</f>
        <v>0</v>
      </c>
    </row>
    <row r="34" spans="1:19" ht="18.600000000000001" thickBot="1" x14ac:dyDescent="0.4">
      <c r="A34" s="26" t="str">
        <f>IF($K$1&gt;9,"Q10: ","")</f>
        <v/>
      </c>
      <c r="B34" s="33" t="str">
        <f>IF(A34="","","_")</f>
        <v/>
      </c>
      <c r="C34" s="30" t="str">
        <f t="shared" ref="C34" si="64">IF(A34="","","-")</f>
        <v/>
      </c>
      <c r="D34" s="33" t="str">
        <f>IF(A34="","","_")</f>
        <v/>
      </c>
      <c r="E34" s="32" t="str">
        <f>IF(A34="","","=")</f>
        <v/>
      </c>
      <c r="F34" s="33" t="str">
        <f>IF(A34="","","_")</f>
        <v/>
      </c>
      <c r="G34" s="116" t="str">
        <f>IF(OR(F34="",F34="_",ISBLANK(F34)),"",IF(B34-D34=F34,IF(AND(MOD(B34,10)&lt;MOD(D34,10),MOD(B34,10)&gt;0),_xlfn.CONCAT($J$1," brilliant counting back past ",F34-MOD(F34,10)+10),_xlfn.CONCAT($J$1,"    well done!")),IF(B34+D34=F34,"o^o  Subtract DOWN numberlines!",IF(ABS(B34-D34)=F34,"  o^o Watch the sign!",IF(OR(ABS(B34)&lt;2,ABS(D34)&lt;2),"Careful! 1s and 0s are tricky!",IF(AND(MOD(B34,10)&lt;MOD(D34,10),MOD(B34,10)&gt;0),"Careful counting past a 10 or 0!","Oops! Check using the Tools above."))))))</f>
        <v/>
      </c>
      <c r="H34" s="117" t="e">
        <f t="shared" ref="H34" si="65">IF(ISBLANK(C34),"",IF(C34-E34=G34,IF(AND(MOD(C34,10)&lt;MOD(E34,10),MOD(C34,10)&gt;0),_xlfn.CONCAT($J$1," brilliant counting back past ",G34-MOD(G34,10)+10),_xlfn.CONCAT($J$1,"    well done!")),IF(C34+E34=G34,"o^o  Subtract DOWN numberlines!",IF(ABS(C34-E34)=G34,"  o^o Watch the sign!",IF(OR(ABS(C34)&lt;2,ABS(E34)&lt;2),"Careful! 1s and 0s are tricky!",IF(AND(MOD(C34,10)&lt;MOD(E34,10),MOD(C34,10)&gt;0),"Careful counting past a 10 or 0!","Oops! Check using the Tools."))))))</f>
        <v>#VALUE!</v>
      </c>
      <c r="I34" s="117" t="e">
        <f t="shared" ref="I34" si="66">IF(ISBLANK(D34),"",IF(D34-F34=H34,IF(AND(MOD(D34,10)&lt;MOD(F34,10),MOD(D34,10)&gt;0),_xlfn.CONCAT($J$1," brilliant counting back past ",H34-MOD(H34,10)+10),_xlfn.CONCAT($J$1,"    well done!")),IF(D34+F34=H34,"o^o  Subtract DOWN numberlines!",IF(ABS(D34-F34)=H34,"  o^o Watch the sign!",IF(OR(ABS(D34)&lt;2,ABS(F34)&lt;2),"Careful! 1s and 0s are tricky!",IF(AND(MOD(D34,10)&lt;MOD(F34,10),MOD(D34,10)&gt;0),"Careful counting past a 10 or 0!","Oops! Check using the Tools."))))))</f>
        <v>#VALUE!</v>
      </c>
      <c r="J34">
        <f t="shared" ref="J34:J35" si="67">IF(OR(B34="",B34="_",D34="",D34="_",F34="",F34="_"),0,IF(B34-D34=F34,1,-1))</f>
        <v>0</v>
      </c>
      <c r="K34">
        <f t="shared" ref="K34" si="68">IF(AND(OR(ISBLANK(F34),F34="",F34="_"),OR(ISBLANK(F35),F35="")),0,IF(OR(J34=1,J35=1),1,-1))</f>
        <v>0</v>
      </c>
      <c r="L34">
        <f>IF(OR(AND(J35=0,J34=1),AND(J35=0,J34=0),J35=-1),0,1)</f>
        <v>0</v>
      </c>
      <c r="N34">
        <f>IF(OR(B34="",B34="_",ISBLANK(B34)),0,1)</f>
        <v>0</v>
      </c>
      <c r="O34">
        <f>IF(OR(D34="",D34="_",ISBLANK(D34)),0,1)</f>
        <v>0</v>
      </c>
      <c r="P34">
        <f t="shared" ref="P34" si="69">IF(OR(F34="",F34="_",ISBLANK(F34)),0,1)</f>
        <v>0</v>
      </c>
      <c r="Q34">
        <f>IF(OR(B35="",B35="_"),0,IF(OR(F35="",F35="_"),1,0))</f>
        <v>0</v>
      </c>
      <c r="R34">
        <f t="shared" ref="R34" ca="1" si="70">IF(OR(B34="",B34="_",ISBLANK(B34)),0,IF(OR($P$4&gt;S34-1,$P$4&lt;S34-1),0,IF($O$1&lt;0,INT(RANDBETWEEN($O$2,$Q$2)),INT(RANDBETWEEN(0,B34)))))</f>
        <v>0</v>
      </c>
      <c r="S34">
        <v>10</v>
      </c>
    </row>
    <row r="35" spans="1:19" ht="18.600000000000001" thickBot="1" x14ac:dyDescent="0.4">
      <c r="A35" s="31" t="str">
        <f>IF(J34=-1,"retry","")</f>
        <v/>
      </c>
      <c r="B35" s="35" t="str">
        <f>IF(J34=-1,B34,"")</f>
        <v/>
      </c>
      <c r="C35" s="34" t="str">
        <f t="shared" ref="C35" si="71">IF($J34=-1,"-","")</f>
        <v/>
      </c>
      <c r="D35" s="35" t="str">
        <f>IF(J34=-1,D34,"")</f>
        <v/>
      </c>
      <c r="E35" s="34" t="str">
        <f>IF($J34=-1,"=","")</f>
        <v/>
      </c>
      <c r="F35" s="36" t="str">
        <f>IF(J34=-1,"_","")</f>
        <v/>
      </c>
      <c r="G35" s="118" t="str">
        <f>IF(OR(ISBLANK(F35),F35="",F35="_"),"",IF(B35-D35=F35,IF(AND(MOD(B35,10)&lt;MOD(D35,10),MOD(B35,10)&gt;0),_xlfn.CONCAT($J$1," brilliant counting back past ",F35-MOD(F35,10)+10),_xlfn.CONCAT($J$1,"    Well corrected!"))," Oops! Check again and retype."))</f>
        <v/>
      </c>
      <c r="H35" s="117"/>
      <c r="I35" s="117"/>
      <c r="J35">
        <f t="shared" si="67"/>
        <v>0</v>
      </c>
    </row>
    <row r="36" spans="1:19" ht="15" thickBot="1" x14ac:dyDescent="0.35">
      <c r="B36" s="8">
        <f>IF(OR(B37="",B37="_"),0,IF(B37&lt;0,MOD(ABS(B37),10),MOD(B37,10)))</f>
        <v>0</v>
      </c>
      <c r="D36" s="8">
        <f>IF(OR(D37="",D37="_"),0,IF(D37&lt;0,MOD(ABS(D37),10),MOD(D37,10)))</f>
        <v>0</v>
      </c>
    </row>
    <row r="37" spans="1:19" ht="18.600000000000001" thickBot="1" x14ac:dyDescent="0.4">
      <c r="A37" s="26" t="str">
        <f>IF($K$1&gt;10,"Q11: ","")</f>
        <v/>
      </c>
      <c r="B37" s="33" t="str">
        <f>IF(A37="","","_")</f>
        <v/>
      </c>
      <c r="C37" s="30" t="str">
        <f t="shared" ref="C37" si="72">IF(A37="","","-")</f>
        <v/>
      </c>
      <c r="D37" s="33" t="str">
        <f>IF(A37="","","_")</f>
        <v/>
      </c>
      <c r="E37" s="32" t="str">
        <f>IF(A37="","","=")</f>
        <v/>
      </c>
      <c r="F37" s="33" t="str">
        <f>IF(A37="","","_")</f>
        <v/>
      </c>
      <c r="G37" s="116" t="str">
        <f>IF(OR(F37="",F37="_",ISBLANK(F37)),"",IF(B37-D37=F37,IF(AND(MOD(B37,10)&lt;MOD(D37,10),MOD(B37,10)&gt;0),_xlfn.CONCAT($J$1," brilliant counting back past ",F37-MOD(F37,10)+10),_xlfn.CONCAT($J$1,"    well done!")),IF(B37+D37=F37,"o^o  Subtract DOWN numberlines!",IF(ABS(B37-D37)=F37,"  o^o Watch the sign!",IF(OR(ABS(B37)&lt;2,ABS(D37)&lt;2),"Careful! 1s and 0s are tricky!",IF(AND(MOD(B37,10)&lt;MOD(D37,10),MOD(B37,10)&gt;0),"Careful counting past a 10 or 0!","Oops! Check using the Tools above."))))))</f>
        <v/>
      </c>
      <c r="H37" s="117" t="e">
        <f t="shared" ref="H37" si="73">IF(ISBLANK(C37),"",IF(C37-E37=G37,IF(AND(MOD(C37,10)&lt;MOD(E37,10),MOD(C37,10)&gt;0),_xlfn.CONCAT($J$1," brilliant counting back past ",G37-MOD(G37,10)+10),_xlfn.CONCAT($J$1,"    well done!")),IF(C37+E37=G37,"o^o  Subtract DOWN numberlines!",IF(ABS(C37-E37)=G37,"  o^o Watch the sign!",IF(OR(ABS(C37)&lt;2,ABS(E37)&lt;2),"Careful! 1s and 0s are tricky!",IF(AND(MOD(C37,10)&lt;MOD(E37,10),MOD(C37,10)&gt;0),"Careful counting past a 10 or 0!","Oops! Check using the Tools."))))))</f>
        <v>#VALUE!</v>
      </c>
      <c r="I37" s="117" t="e">
        <f t="shared" ref="I37" si="74">IF(ISBLANK(D37),"",IF(D37-F37=H37,IF(AND(MOD(D37,10)&lt;MOD(F37,10),MOD(D37,10)&gt;0),_xlfn.CONCAT($J$1," brilliant counting back past ",H37-MOD(H37,10)+10),_xlfn.CONCAT($J$1,"    well done!")),IF(D37+F37=H37,"o^o  Subtract DOWN numberlines!",IF(ABS(D37-F37)=H37,"  o^o Watch the sign!",IF(OR(ABS(D37)&lt;2,ABS(F37)&lt;2),"Careful! 1s and 0s are tricky!",IF(AND(MOD(D37,10)&lt;MOD(F37,10),MOD(D37,10)&gt;0),"Careful counting past a 10 or 0!","Oops! Check using the Tools."))))))</f>
        <v>#VALUE!</v>
      </c>
      <c r="J37">
        <f t="shared" ref="J37:J38" si="75">IF(OR(B37="",B37="_",D37="",D37="_",F37="",F37="_"),0,IF(B37-D37=F37,1,-1))</f>
        <v>0</v>
      </c>
      <c r="K37">
        <f t="shared" ref="K37" si="76">IF(AND(OR(ISBLANK(F37),F37="",F37="_"),OR(ISBLANK(F38),F38="")),0,IF(OR(J37=1,J38=1),1,-1))</f>
        <v>0</v>
      </c>
      <c r="L37">
        <f>IF(OR(AND(J38=0,J37=1),AND(J38=0,J37=0),J38=-1),0,1)</f>
        <v>0</v>
      </c>
      <c r="N37">
        <f>IF(OR(B37="",B37="_",ISBLANK(B37)),0,1)</f>
        <v>0</v>
      </c>
      <c r="O37">
        <f>IF(OR(D37="",D37="_",ISBLANK(D37)),0,1)</f>
        <v>0</v>
      </c>
      <c r="P37">
        <f t="shared" ref="P37" si="77">IF(OR(F37="",F37="_",ISBLANK(F37)),0,1)</f>
        <v>0</v>
      </c>
      <c r="Q37">
        <f>IF(OR(B38="",B38="_"),0,IF(OR(F38="",F38="_"),1,0))</f>
        <v>0</v>
      </c>
      <c r="R37">
        <f t="shared" ref="R37" ca="1" si="78">IF(OR(B37="",B37="_",ISBLANK(B37)),0,IF(OR($P$4&gt;S37-1,$P$4&lt;S37-1),0,IF($O$1&lt;0,INT(RANDBETWEEN($O$2,$Q$2)),INT(RANDBETWEEN(0,B37)))))</f>
        <v>0</v>
      </c>
      <c r="S37">
        <v>11</v>
      </c>
    </row>
    <row r="38" spans="1:19" ht="18.600000000000001" thickBot="1" x14ac:dyDescent="0.4">
      <c r="A38" s="31" t="str">
        <f>IF(J37=-1,"retry","")</f>
        <v/>
      </c>
      <c r="B38" s="35" t="str">
        <f>IF(J37=-1,B37,"")</f>
        <v/>
      </c>
      <c r="C38" s="34" t="str">
        <f t="shared" ref="C38" si="79">IF($J37=-1,"-","")</f>
        <v/>
      </c>
      <c r="D38" s="35" t="str">
        <f>IF(J37=-1,D37,"")</f>
        <v/>
      </c>
      <c r="E38" s="34" t="str">
        <f>IF($J37=-1,"=","")</f>
        <v/>
      </c>
      <c r="F38" s="36" t="str">
        <f>IF(J37=-1,"_","")</f>
        <v/>
      </c>
      <c r="G38" s="118" t="str">
        <f>IF(OR(ISBLANK(F38),F38="",F38="_"),"",IF(B38-D38=F38,IF(AND(MOD(B38,10)&lt;MOD(D38,10),MOD(B38,10)&gt;0),_xlfn.CONCAT($J$1," brilliant counting back past ",F38-MOD(F38,10)+10),_xlfn.CONCAT($J$1,"    Well corrected!"))," Oops! Check again and retype."))</f>
        <v/>
      </c>
      <c r="H38" s="117"/>
      <c r="I38" s="117"/>
      <c r="J38">
        <f t="shared" si="75"/>
        <v>0</v>
      </c>
    </row>
    <row r="39" spans="1:19" ht="15" thickBot="1" x14ac:dyDescent="0.35">
      <c r="B39" s="8">
        <f>IF(OR(B40="",B40="_"),0,IF(B40&lt;0,MOD(ABS(B40),10),MOD(B40,10)))</f>
        <v>0</v>
      </c>
      <c r="D39" s="8">
        <f>IF(OR(D40="",D40="_"),0,IF(D40&lt;0,MOD(ABS(D40),10),MOD(D40,10)))</f>
        <v>0</v>
      </c>
    </row>
    <row r="40" spans="1:19" ht="18.600000000000001" thickBot="1" x14ac:dyDescent="0.4">
      <c r="A40" s="26" t="str">
        <f>IF($K$1&gt;11,"Q12: ","")</f>
        <v/>
      </c>
      <c r="B40" s="33" t="str">
        <f>IF(A40="","","_")</f>
        <v/>
      </c>
      <c r="C40" s="30" t="str">
        <f t="shared" ref="C40" si="80">IF(A40="","","-")</f>
        <v/>
      </c>
      <c r="D40" s="33" t="str">
        <f>IF(A40="","","_")</f>
        <v/>
      </c>
      <c r="E40" s="32" t="str">
        <f>IF(A40="","","=")</f>
        <v/>
      </c>
      <c r="F40" s="33" t="str">
        <f>IF(A40="","","_")</f>
        <v/>
      </c>
      <c r="G40" s="116" t="str">
        <f>IF(OR(F40="",F40="_",ISBLANK(F40)),"",IF(B40-D40=F40,IF(AND(MOD(B40,10)&lt;MOD(D40,10),MOD(B40,10)&gt;0),_xlfn.CONCAT($J$1," brilliant counting back past ",F40-MOD(F40,10)+10),_xlfn.CONCAT($J$1,"    well done!")),IF(B40+D40=F40,"o^o  Subtract DOWN numberlines!",IF(ABS(B40-D40)=F40,"  o^o Watch the sign!",IF(OR(ABS(B40)&lt;2,ABS(D40)&lt;2),"Careful! 1s and 0s are tricky!",IF(AND(MOD(B40,10)&lt;MOD(D40,10),MOD(B40,10)&gt;0),"Careful counting past a 10 or 0!","Oops! Check using the Tools above."))))))</f>
        <v/>
      </c>
      <c r="H40" s="117" t="e">
        <f t="shared" ref="H40" si="81">IF(ISBLANK(C40),"",IF(C40-E40=G40,IF(AND(MOD(C40,10)&lt;MOD(E40,10),MOD(C40,10)&gt;0),_xlfn.CONCAT($J$1," brilliant counting back past ",G40-MOD(G40,10)+10),_xlfn.CONCAT($J$1,"    well done!")),IF(C40+E40=G40,"o^o  Subtract DOWN numberlines!",IF(ABS(C40-E40)=G40,"  o^o Watch the sign!",IF(OR(ABS(C40)&lt;2,ABS(E40)&lt;2),"Careful! 1s and 0s are tricky!",IF(AND(MOD(C40,10)&lt;MOD(E40,10),MOD(C40,10)&gt;0),"Careful counting past a 10 or 0!","Oops! Check using the Tools."))))))</f>
        <v>#VALUE!</v>
      </c>
      <c r="I40" s="117" t="e">
        <f t="shared" ref="I40" si="82">IF(ISBLANK(D40),"",IF(D40-F40=H40,IF(AND(MOD(D40,10)&lt;MOD(F40,10),MOD(D40,10)&gt;0),_xlfn.CONCAT($J$1," brilliant counting back past ",H40-MOD(H40,10)+10),_xlfn.CONCAT($J$1,"    well done!")),IF(D40+F40=H40,"o^o  Subtract DOWN numberlines!",IF(ABS(D40-F40)=H40,"  o^o Watch the sign!",IF(OR(ABS(D40)&lt;2,ABS(F40)&lt;2),"Careful! 1s and 0s are tricky!",IF(AND(MOD(D40,10)&lt;MOD(F40,10),MOD(D40,10)&gt;0),"Careful counting past a 10 or 0!","Oops! Check using the Tools."))))))</f>
        <v>#VALUE!</v>
      </c>
      <c r="J40">
        <f t="shared" ref="J40:J41" si="83">IF(OR(B40="",B40="_",D40="",D40="_",F40="",F40="_"),0,IF(B40-D40=F40,1,-1))</f>
        <v>0</v>
      </c>
      <c r="K40">
        <f t="shared" ref="K40" si="84">IF(AND(OR(ISBLANK(F40),F40="",F40="_"),OR(ISBLANK(F41),F41="")),0,IF(OR(J40=1,J41=1),1,-1))</f>
        <v>0</v>
      </c>
      <c r="L40">
        <f>IF(OR(AND(J41=0,J40=1),AND(J41=0,J40=0),J41=-1),0,1)</f>
        <v>0</v>
      </c>
      <c r="N40">
        <f>IF(OR(B40="",B40="_",ISBLANK(B40)),0,1)</f>
        <v>0</v>
      </c>
      <c r="O40">
        <f>IF(OR(D40="",D40="_",ISBLANK(D40)),0,1)</f>
        <v>0</v>
      </c>
      <c r="P40">
        <f t="shared" ref="P40" si="85">IF(OR(F40="",F40="_",ISBLANK(F40)),0,1)</f>
        <v>0</v>
      </c>
      <c r="Q40">
        <f>IF(OR(B41="",B41="_"),0,IF(OR(F41="",F41="_"),1,0))</f>
        <v>0</v>
      </c>
      <c r="R40">
        <f t="shared" ref="R40" ca="1" si="86">IF(OR(B40="",B40="_",ISBLANK(B40)),0,IF(OR($P$4&gt;S40-1,$P$4&lt;S40-1),0,IF($O$1&lt;0,INT(RANDBETWEEN($O$2,$Q$2)),INT(RANDBETWEEN(0,B40)))))</f>
        <v>0</v>
      </c>
      <c r="S40">
        <v>12</v>
      </c>
    </row>
    <row r="41" spans="1:19" ht="18.600000000000001" thickBot="1" x14ac:dyDescent="0.4">
      <c r="A41" s="31" t="str">
        <f>IF(J40=-1,"retry","")</f>
        <v/>
      </c>
      <c r="B41" s="35" t="str">
        <f>IF(J40=-1,B40,"")</f>
        <v/>
      </c>
      <c r="C41" s="34" t="str">
        <f t="shared" ref="C41" si="87">IF($J40=-1,"-","")</f>
        <v/>
      </c>
      <c r="D41" s="35" t="str">
        <f>IF(J40=-1,D40,"")</f>
        <v/>
      </c>
      <c r="E41" s="34" t="str">
        <f>IF($J40=-1,"=","")</f>
        <v/>
      </c>
      <c r="F41" s="36" t="str">
        <f>IF(J40=-1,"_","")</f>
        <v/>
      </c>
      <c r="G41" s="118" t="str">
        <f>IF(OR(ISBLANK(F41),F41="",F41="_"),"",IF(B41-D41=F41,IF(AND(MOD(B41,10)&lt;MOD(D41,10),MOD(B41,10)&gt;0),_xlfn.CONCAT($J$1," brilliant counting back past ",F41-MOD(F41,10)+10),_xlfn.CONCAT($J$1,"    Well corrected!"))," Oops! Check again and retype."))</f>
        <v/>
      </c>
      <c r="H41" s="117"/>
      <c r="I41" s="117"/>
      <c r="J41">
        <f t="shared" si="83"/>
        <v>0</v>
      </c>
    </row>
    <row r="42" spans="1:19" ht="15" thickBot="1" x14ac:dyDescent="0.35">
      <c r="B42" s="8">
        <f>IF(OR(B43="",B43="_"),0,IF(B43&lt;0,MOD(ABS(B43),10),MOD(B43,10)))</f>
        <v>0</v>
      </c>
      <c r="D42" s="8">
        <f>IF(OR(D43="",D43="_"),0,IF(D43&lt;0,MOD(ABS(D43),10),MOD(D43,10)))</f>
        <v>0</v>
      </c>
    </row>
    <row r="43" spans="1:19" ht="18.600000000000001" thickBot="1" x14ac:dyDescent="0.4">
      <c r="A43" s="26" t="str">
        <f>IF($K$1&gt;12,"Q13: ","")</f>
        <v/>
      </c>
      <c r="B43" s="33" t="str">
        <f>IF(A43="","","_")</f>
        <v/>
      </c>
      <c r="C43" s="30" t="str">
        <f t="shared" ref="C43" si="88">IF(A43="","","-")</f>
        <v/>
      </c>
      <c r="D43" s="33" t="str">
        <f>IF(A43="","","_")</f>
        <v/>
      </c>
      <c r="E43" s="32" t="str">
        <f>IF(A43="","","=")</f>
        <v/>
      </c>
      <c r="F43" s="33" t="str">
        <f>IF(A43="","","_")</f>
        <v/>
      </c>
      <c r="G43" s="116" t="str">
        <f>IF(OR(F43="",F43="_",ISBLANK(F43)),"",IF(B43-D43=F43,IF(AND(MOD(B43,10)&lt;MOD(D43,10),MOD(B43,10)&gt;0),_xlfn.CONCAT($J$1," brilliant counting back past ",F43-MOD(F43,10)+10),_xlfn.CONCAT($J$1,"    well done!")),IF(B43+D43=F43,"o^o  Subtract DOWN numberlines!",IF(ABS(B43-D43)=F43,"  o^o Watch the sign!",IF(OR(ABS(B43)&lt;2,ABS(D43)&lt;2),"Careful! 1s and 0s are tricky!",IF(AND(MOD(B43,10)&lt;MOD(D43,10),MOD(B43,10)&gt;0),"Careful counting past a 10 or 0!","Oops! Check using the Tools above."))))))</f>
        <v/>
      </c>
      <c r="H43" s="117" t="e">
        <f t="shared" ref="H43" si="89">IF(ISBLANK(C43),"",IF(C43-E43=G43,IF(AND(MOD(C43,10)&lt;MOD(E43,10),MOD(C43,10)&gt;0),_xlfn.CONCAT($J$1," brilliant counting back past ",G43-MOD(G43,10)+10),_xlfn.CONCAT($J$1,"    well done!")),IF(C43+E43=G43,"o^o  Subtract DOWN numberlines!",IF(ABS(C43-E43)=G43,"  o^o Watch the sign!",IF(OR(ABS(C43)&lt;2,ABS(E43)&lt;2),"Careful! 1s and 0s are tricky!",IF(AND(MOD(C43,10)&lt;MOD(E43,10),MOD(C43,10)&gt;0),"Careful counting past a 10 or 0!","Oops! Check using the Tools."))))))</f>
        <v>#VALUE!</v>
      </c>
      <c r="I43" s="117" t="e">
        <f t="shared" ref="I43" si="90">IF(ISBLANK(D43),"",IF(D43-F43=H43,IF(AND(MOD(D43,10)&lt;MOD(F43,10),MOD(D43,10)&gt;0),_xlfn.CONCAT($J$1," brilliant counting back past ",H43-MOD(H43,10)+10),_xlfn.CONCAT($J$1,"    well done!")),IF(D43+F43=H43,"o^o  Subtract DOWN numberlines!",IF(ABS(D43-F43)=H43,"  o^o Watch the sign!",IF(OR(ABS(D43)&lt;2,ABS(F43)&lt;2),"Careful! 1s and 0s are tricky!",IF(AND(MOD(D43,10)&lt;MOD(F43,10),MOD(D43,10)&gt;0),"Careful counting past a 10 or 0!","Oops! Check using the Tools."))))))</f>
        <v>#VALUE!</v>
      </c>
      <c r="J43">
        <f t="shared" ref="J43:J44" si="91">IF(OR(B43="",B43="_",D43="",D43="_",F43="",F43="_"),0,IF(B43-D43=F43,1,-1))</f>
        <v>0</v>
      </c>
      <c r="K43">
        <f t="shared" ref="K43" si="92">IF(AND(OR(ISBLANK(F43),F43="",F43="_"),OR(ISBLANK(F44),F44="")),0,IF(OR(J43=1,J44=1),1,-1))</f>
        <v>0</v>
      </c>
      <c r="L43">
        <f>IF(OR(AND(J44=0,J43=1),AND(J44=0,J43=0),J44=-1),0,1)</f>
        <v>0</v>
      </c>
      <c r="N43">
        <f>IF(OR(B43="",B43="_",ISBLANK(B43)),0,1)</f>
        <v>0</v>
      </c>
      <c r="O43">
        <f>IF(OR(D43="",D43="_",ISBLANK(D43)),0,1)</f>
        <v>0</v>
      </c>
      <c r="P43">
        <f t="shared" ref="P43" si="93">IF(OR(F43="",F43="_",ISBLANK(F43)),0,1)</f>
        <v>0</v>
      </c>
      <c r="Q43">
        <f>IF(OR(B44="",B44="_"),0,IF(OR(F44="",F44="_"),1,0))</f>
        <v>0</v>
      </c>
      <c r="R43">
        <f t="shared" ref="R43" ca="1" si="94">IF(OR(B43="",B43="_",ISBLANK(B43)),0,IF(OR($P$4&gt;S43-1,$P$4&lt;S43-1),0,IF($O$1&lt;0,INT(RANDBETWEEN($O$2,$Q$2)),INT(RANDBETWEEN(0,B43)))))</f>
        <v>0</v>
      </c>
      <c r="S43">
        <v>13</v>
      </c>
    </row>
    <row r="44" spans="1:19" ht="18.600000000000001" thickBot="1" x14ac:dyDescent="0.4">
      <c r="A44" s="31" t="str">
        <f>IF(J43=-1,"retry","")</f>
        <v/>
      </c>
      <c r="B44" s="35" t="str">
        <f>IF(J43=-1,B43,"")</f>
        <v/>
      </c>
      <c r="C44" s="34" t="str">
        <f t="shared" ref="C44" si="95">IF($J43=-1,"-","")</f>
        <v/>
      </c>
      <c r="D44" s="35" t="str">
        <f>IF(J43=-1,D43,"")</f>
        <v/>
      </c>
      <c r="E44" s="34" t="str">
        <f>IF($J43=-1,"=","")</f>
        <v/>
      </c>
      <c r="F44" s="36" t="str">
        <f>IF(J43=-1,"_","")</f>
        <v/>
      </c>
      <c r="G44" s="118" t="str">
        <f>IF(OR(ISBLANK(F44),F44="",F44="_"),"",IF(B44-D44=F44,IF(AND(MOD(B44,10)&lt;MOD(D44,10),MOD(B44,10)&gt;0),_xlfn.CONCAT($J$1," brilliant counting back past ",F44-MOD(F44,10)+10),_xlfn.CONCAT($J$1,"    Well corrected!"))," Oops! Check again and retype."))</f>
        <v/>
      </c>
      <c r="H44" s="117"/>
      <c r="I44" s="117"/>
      <c r="J44">
        <f t="shared" si="91"/>
        <v>0</v>
      </c>
    </row>
    <row r="45" spans="1:19" ht="15" thickBot="1" x14ac:dyDescent="0.35">
      <c r="B45" s="8">
        <f>IF(OR(B46="",B46="_"),0,IF(B46&lt;0,MOD(ABS(B46),10),MOD(B46,10)))</f>
        <v>0</v>
      </c>
      <c r="D45" s="8">
        <f>IF(OR(D46="",D46="_"),0,IF(D46&lt;0,MOD(ABS(D46),10),MOD(D46,10)))</f>
        <v>0</v>
      </c>
    </row>
    <row r="46" spans="1:19" ht="18.600000000000001" thickBot="1" x14ac:dyDescent="0.4">
      <c r="A46" s="26" t="str">
        <f>IF($K$1&gt;13,"Q14: ","")</f>
        <v/>
      </c>
      <c r="B46" s="33" t="str">
        <f>IF(A46="","","_")</f>
        <v/>
      </c>
      <c r="C46" s="30" t="str">
        <f t="shared" ref="C46" si="96">IF(A46="","","-")</f>
        <v/>
      </c>
      <c r="D46" s="33" t="str">
        <f>IF(A46="","","_")</f>
        <v/>
      </c>
      <c r="E46" s="32" t="str">
        <f>IF(A46="","","=")</f>
        <v/>
      </c>
      <c r="F46" s="33" t="str">
        <f>IF(A46="","","_")</f>
        <v/>
      </c>
      <c r="G46" s="116" t="str">
        <f>IF(OR(F46="",F46="_",ISBLANK(F46)),"",IF(B46-D46=F46,IF(AND(MOD(B46,10)&lt;MOD(D46,10),MOD(B46,10)&gt;0),_xlfn.CONCAT($J$1," brilliant counting back past ",F46-MOD(F46,10)+10),_xlfn.CONCAT($J$1,"    well done!")),IF(B46+D46=F46,"o^o  Subtract DOWN numberlines!",IF(ABS(B46-D46)=F46,"  o^o Watch the sign!",IF(OR(ABS(B46)&lt;2,ABS(D46)&lt;2),"Careful! 1s and 0s are tricky!",IF(AND(MOD(B46,10)&lt;MOD(D46,10),MOD(B46,10)&gt;0),"Careful counting past a 10 or 0!","Oops! Check using the Tools above."))))))</f>
        <v/>
      </c>
      <c r="H46" s="117" t="e">
        <f t="shared" ref="H46" si="97">IF(ISBLANK(C46),"",IF(C46-E46=G46,IF(AND(MOD(C46,10)&lt;MOD(E46,10),MOD(C46,10)&gt;0),_xlfn.CONCAT($J$1," brilliant counting back past ",G46-MOD(G46,10)+10),_xlfn.CONCAT($J$1,"    well done!")),IF(C46+E46=G46,"o^o  Subtract DOWN numberlines!",IF(ABS(C46-E46)=G46,"  o^o Watch the sign!",IF(OR(ABS(C46)&lt;2,ABS(E46)&lt;2),"Careful! 1s and 0s are tricky!",IF(AND(MOD(C46,10)&lt;MOD(E46,10),MOD(C46,10)&gt;0),"Careful counting past a 10 or 0!","Oops! Check using the Tools."))))))</f>
        <v>#VALUE!</v>
      </c>
      <c r="I46" s="117" t="e">
        <f t="shared" ref="I46" si="98">IF(ISBLANK(D46),"",IF(D46-F46=H46,IF(AND(MOD(D46,10)&lt;MOD(F46,10),MOD(D46,10)&gt;0),_xlfn.CONCAT($J$1," brilliant counting back past ",H46-MOD(H46,10)+10),_xlfn.CONCAT($J$1,"    well done!")),IF(D46+F46=H46,"o^o  Subtract DOWN numberlines!",IF(ABS(D46-F46)=H46,"  o^o Watch the sign!",IF(OR(ABS(D46)&lt;2,ABS(F46)&lt;2),"Careful! 1s and 0s are tricky!",IF(AND(MOD(D46,10)&lt;MOD(F46,10),MOD(D46,10)&gt;0),"Careful counting past a 10 or 0!","Oops! Check using the Tools."))))))</f>
        <v>#VALUE!</v>
      </c>
      <c r="J46">
        <f t="shared" ref="J46:J47" si="99">IF(OR(B46="",B46="_",D46="",D46="_",F46="",F46="_"),0,IF(B46-D46=F46,1,-1))</f>
        <v>0</v>
      </c>
      <c r="K46">
        <f t="shared" ref="K46" si="100">IF(AND(OR(ISBLANK(F46),F46="",F46="_"),OR(ISBLANK(F47),F47="")),0,IF(OR(J46=1,J47=1),1,-1))</f>
        <v>0</v>
      </c>
      <c r="L46">
        <f>IF(OR(AND(J47=0,J46=1),AND(J47=0,J46=0),J47=-1),0,1)</f>
        <v>0</v>
      </c>
      <c r="N46">
        <f>IF(OR(B46="",B46="_",ISBLANK(B46)),0,1)</f>
        <v>0</v>
      </c>
      <c r="O46">
        <f>IF(OR(D46="",D46="_",ISBLANK(D46)),0,1)</f>
        <v>0</v>
      </c>
      <c r="P46">
        <f t="shared" ref="P46" si="101">IF(OR(F46="",F46="_",ISBLANK(F46)),0,1)</f>
        <v>0</v>
      </c>
      <c r="Q46">
        <f>IF(OR(B47="",B47="_"),0,IF(OR(F47="",F47="_"),1,0))</f>
        <v>0</v>
      </c>
      <c r="R46">
        <f t="shared" ref="R46" ca="1" si="102">IF(OR(B46="",B46="_",ISBLANK(B46)),0,IF(OR($P$4&gt;S46-1,$P$4&lt;S46-1),0,IF($O$1&lt;0,INT(RANDBETWEEN($O$2,$Q$2)),INT(RANDBETWEEN(0,B46)))))</f>
        <v>0</v>
      </c>
      <c r="S46">
        <v>14</v>
      </c>
    </row>
    <row r="47" spans="1:19" ht="18.600000000000001" thickBot="1" x14ac:dyDescent="0.4">
      <c r="A47" s="31" t="str">
        <f>IF(J46=-1,"retry","")</f>
        <v/>
      </c>
      <c r="B47" s="35" t="str">
        <f>IF(J46=-1,B46,"")</f>
        <v/>
      </c>
      <c r="C47" s="34" t="str">
        <f t="shared" ref="C47" si="103">IF($J46=-1,"-","")</f>
        <v/>
      </c>
      <c r="D47" s="35" t="str">
        <f>IF(J46=-1,D46,"")</f>
        <v/>
      </c>
      <c r="E47" s="34" t="str">
        <f>IF($J46=-1,"=","")</f>
        <v/>
      </c>
      <c r="F47" s="36" t="str">
        <f>IF(J46=-1,"_","")</f>
        <v/>
      </c>
      <c r="G47" s="118" t="str">
        <f>IF(OR(ISBLANK(F47),F47="",F47="_"),"",IF(B47-D47=F47,IF(AND(MOD(B47,10)&lt;MOD(D47,10),MOD(B47,10)&gt;0),_xlfn.CONCAT($J$1," brilliant counting back past ",F47-MOD(F47,10)+10),_xlfn.CONCAT($J$1,"    Well corrected!"))," Oops! Check again and retype."))</f>
        <v/>
      </c>
      <c r="H47" s="117"/>
      <c r="I47" s="117"/>
      <c r="J47">
        <f t="shared" si="99"/>
        <v>0</v>
      </c>
    </row>
    <row r="48" spans="1:19" ht="15" thickBot="1" x14ac:dyDescent="0.35">
      <c r="B48" s="8">
        <f>IF(OR(B49="",B49="_"),0,IF(B49&lt;0,MOD(ABS(B49),10),MOD(B49,10)))</f>
        <v>0</v>
      </c>
      <c r="D48" s="8">
        <f>IF(OR(D49="",D49="_"),0,IF(D49&lt;0,MOD(ABS(D49),10),MOD(D49,10)))</f>
        <v>0</v>
      </c>
    </row>
    <row r="49" spans="1:19" ht="18.600000000000001" thickBot="1" x14ac:dyDescent="0.4">
      <c r="A49" s="26" t="str">
        <f>IF($K$1&gt;14,"Q15: ","")</f>
        <v/>
      </c>
      <c r="B49" s="33" t="str">
        <f>IF(A49="","","_")</f>
        <v/>
      </c>
      <c r="C49" s="30" t="str">
        <f t="shared" ref="C49" si="104">IF(A49="","","-")</f>
        <v/>
      </c>
      <c r="D49" s="33" t="str">
        <f>IF(A49="","","_")</f>
        <v/>
      </c>
      <c r="E49" s="32" t="str">
        <f>IF(A49="","","=")</f>
        <v/>
      </c>
      <c r="F49" s="33" t="str">
        <f>IF(A49="","","_")</f>
        <v/>
      </c>
      <c r="G49" s="116" t="str">
        <f>IF(OR(F49="",F49="_",ISBLANK(F49)),"",IF(B49-D49=F49,IF(AND(MOD(B49,10)&lt;MOD(D49,10),MOD(B49,10)&gt;0),_xlfn.CONCAT($J$1," brilliant counting back past ",F49-MOD(F49,10)+10),_xlfn.CONCAT($J$1,"    well done!")),IF(B49+D49=F49,"o^o  Subtract DOWN numberlines!",IF(ABS(B49-D49)=F49,"  o^o Watch the sign!",IF(OR(ABS(B49)&lt;2,ABS(D49)&lt;2),"Careful! 1s and 0s are tricky!",IF(AND(MOD(B49,10)&lt;MOD(D49,10),MOD(B49,10)&gt;0),"Careful counting past a 10 or 0!","Oops! Check using the Tools above."))))))</f>
        <v/>
      </c>
      <c r="H49" s="117" t="e">
        <f t="shared" ref="H49" si="105">IF(ISBLANK(C49),"",IF(C49-E49=G49,IF(AND(MOD(C49,10)&lt;MOD(E49,10),MOD(C49,10)&gt;0),_xlfn.CONCAT($J$1," brilliant counting back past ",G49-MOD(G49,10)+10),_xlfn.CONCAT($J$1,"    well done!")),IF(C49+E49=G49,"o^o  Subtract DOWN numberlines!",IF(ABS(C49-E49)=G49,"  o^o Watch the sign!",IF(OR(ABS(C49)&lt;2,ABS(E49)&lt;2),"Careful! 1s and 0s are tricky!",IF(AND(MOD(C49,10)&lt;MOD(E49,10),MOD(C49,10)&gt;0),"Careful counting past a 10 or 0!","Oops! Check using the Tools."))))))</f>
        <v>#VALUE!</v>
      </c>
      <c r="I49" s="117" t="e">
        <f t="shared" ref="I49" si="106">IF(ISBLANK(D49),"",IF(D49-F49=H49,IF(AND(MOD(D49,10)&lt;MOD(F49,10),MOD(D49,10)&gt;0),_xlfn.CONCAT($J$1," brilliant counting back past ",H49-MOD(H49,10)+10),_xlfn.CONCAT($J$1,"    well done!")),IF(D49+F49=H49,"o^o  Subtract DOWN numberlines!",IF(ABS(D49-F49)=H49,"  o^o Watch the sign!",IF(OR(ABS(D49)&lt;2,ABS(F49)&lt;2),"Careful! 1s and 0s are tricky!",IF(AND(MOD(D49,10)&lt;MOD(F49,10),MOD(D49,10)&gt;0),"Careful counting past a 10 or 0!","Oops! Check using the Tools."))))))</f>
        <v>#VALUE!</v>
      </c>
      <c r="J49">
        <f t="shared" ref="J49:J50" si="107">IF(OR(B49="",B49="_",D49="",D49="_",F49="",F49="_"),0,IF(B49-D49=F49,1,-1))</f>
        <v>0</v>
      </c>
      <c r="K49">
        <f t="shared" ref="K49" si="108">IF(AND(OR(ISBLANK(F49),F49="",F49="_"),OR(ISBLANK(F50),F50="")),0,IF(OR(J49=1,J50=1),1,-1))</f>
        <v>0</v>
      </c>
      <c r="L49">
        <f>IF(OR(AND(J50=0,J49=1),AND(J50=0,J49=0),J50=-1),0,1)</f>
        <v>0</v>
      </c>
      <c r="N49">
        <f>IF(OR(B49="",B49="_",ISBLANK(B49)),0,1)</f>
        <v>0</v>
      </c>
      <c r="O49">
        <f>IF(OR(D49="",D49="_",ISBLANK(D49)),0,1)</f>
        <v>0</v>
      </c>
      <c r="P49">
        <f t="shared" ref="P49" si="109">IF(OR(F49="",F49="_",ISBLANK(F49)),0,1)</f>
        <v>0</v>
      </c>
      <c r="Q49">
        <f>IF(OR(B50="",B50="_"),0,IF(OR(F50="",F50="_"),1,0))</f>
        <v>0</v>
      </c>
      <c r="R49">
        <f t="shared" ref="R49" ca="1" si="110">IF(OR(B49="",B49="_",ISBLANK(B49)),0,IF(OR($P$4&gt;S49-1,$P$4&lt;S49-1),0,IF($O$1&lt;0,INT(RANDBETWEEN($O$2,$Q$2)),INT(RANDBETWEEN(0,B49)))))</f>
        <v>0</v>
      </c>
      <c r="S49">
        <v>15</v>
      </c>
    </row>
    <row r="50" spans="1:19" ht="18.600000000000001" thickBot="1" x14ac:dyDescent="0.4">
      <c r="A50" s="31" t="str">
        <f>IF(J49=-1,"retry","")</f>
        <v/>
      </c>
      <c r="B50" s="35" t="str">
        <f>IF(J49=-1,B49,"")</f>
        <v/>
      </c>
      <c r="C50" s="34" t="str">
        <f t="shared" ref="C50" si="111">IF($J49=-1,"-","")</f>
        <v/>
      </c>
      <c r="D50" s="35" t="str">
        <f>IF(J49=-1,D49,"")</f>
        <v/>
      </c>
      <c r="E50" s="34" t="str">
        <f>IF($J49=-1,"=","")</f>
        <v/>
      </c>
      <c r="F50" s="36" t="str">
        <f>IF(J49=-1,"_","")</f>
        <v/>
      </c>
      <c r="G50" s="118" t="str">
        <f>IF(OR(ISBLANK(F50),F50="",F50="_"),"",IF(B50-D50=F50,IF(AND(MOD(B50,10)&lt;MOD(D50,10),MOD(B50,10)&gt;0),_xlfn.CONCAT($J$1," brilliant counting back past ",F50-MOD(F50,10)+10),_xlfn.CONCAT($J$1,"    Well corrected!"))," Oops! Check again and retype."))</f>
        <v/>
      </c>
      <c r="H50" s="117"/>
      <c r="I50" s="117"/>
      <c r="J50">
        <f t="shared" si="107"/>
        <v>0</v>
      </c>
    </row>
    <row r="51" spans="1:19" ht="15" thickBot="1" x14ac:dyDescent="0.35">
      <c r="B51" s="8">
        <f>IF(OR(B52="",B52="_"),0,IF(B52&lt;0,MOD(ABS(B52),10),MOD(B52,10)))</f>
        <v>0</v>
      </c>
      <c r="D51" s="8">
        <f>IF(OR(D52="",D52="_"),0,IF(D52&lt;0,MOD(ABS(D52),10),MOD(D52,10)))</f>
        <v>0</v>
      </c>
    </row>
    <row r="52" spans="1:19" ht="18.600000000000001" thickBot="1" x14ac:dyDescent="0.4">
      <c r="A52" s="26" t="str">
        <f>IF($K$1&gt;15,"Q16: ","")</f>
        <v/>
      </c>
      <c r="B52" s="33" t="str">
        <f>IF(A52="","","_")</f>
        <v/>
      </c>
      <c r="C52" s="30" t="str">
        <f t="shared" ref="C52" si="112">IF(A52="","","-")</f>
        <v/>
      </c>
      <c r="D52" s="33" t="str">
        <f>IF(A52="","","_")</f>
        <v/>
      </c>
      <c r="E52" s="32" t="str">
        <f>IF(A52="","","=")</f>
        <v/>
      </c>
      <c r="F52" s="33" t="str">
        <f>IF(A52="","","_")</f>
        <v/>
      </c>
      <c r="G52" s="116" t="str">
        <f>IF(OR(F52="",F52="_",ISBLANK(F52)),"",IF(B52-D52=F52,IF(AND(MOD(B52,10)&lt;MOD(D52,10),MOD(B52,10)&gt;0),_xlfn.CONCAT($J$1," brilliant counting back past ",F52-MOD(F52,10)+10),_xlfn.CONCAT($J$1,"    well done!")),IF(B52+D52=F52,"o^o  Subtract DOWN numberlines!",IF(ABS(B52-D52)=F52,"  o^o Watch the sign!",IF(OR(ABS(B52)&lt;2,ABS(D52)&lt;2),"Careful! 1s and 0s are tricky!",IF(AND(MOD(B52,10)&lt;MOD(D52,10),MOD(B52,10)&gt;0),"Careful counting past a 10 or 0!","Oops! Check using the Tools above."))))))</f>
        <v/>
      </c>
      <c r="H52" s="117" t="e">
        <f t="shared" ref="H52" si="113">IF(ISBLANK(C52),"",IF(C52-E52=G52,IF(AND(MOD(C52,10)&lt;MOD(E52,10),MOD(C52,10)&gt;0),_xlfn.CONCAT($J$1," brilliant counting back past ",G52-MOD(G52,10)+10),_xlfn.CONCAT($J$1,"    well done!")),IF(C52+E52=G52,"o^o  Subtract DOWN numberlines!",IF(ABS(C52-E52)=G52,"  o^o Watch the sign!",IF(OR(ABS(C52)&lt;2,ABS(E52)&lt;2),"Careful! 1s and 0s are tricky!",IF(AND(MOD(C52,10)&lt;MOD(E52,10),MOD(C52,10)&gt;0),"Careful counting past a 10 or 0!","Oops! Check using the Tools."))))))</f>
        <v>#VALUE!</v>
      </c>
      <c r="I52" s="117" t="e">
        <f t="shared" ref="I52" si="114">IF(ISBLANK(D52),"",IF(D52-F52=H52,IF(AND(MOD(D52,10)&lt;MOD(F52,10),MOD(D52,10)&gt;0),_xlfn.CONCAT($J$1," brilliant counting back past ",H52-MOD(H52,10)+10),_xlfn.CONCAT($J$1,"    well done!")),IF(D52+F52=H52,"o^o  Subtract DOWN numberlines!",IF(ABS(D52-F52)=H52,"  o^o Watch the sign!",IF(OR(ABS(D52)&lt;2,ABS(F52)&lt;2),"Careful! 1s and 0s are tricky!",IF(AND(MOD(D52,10)&lt;MOD(F52,10),MOD(D52,10)&gt;0),"Careful counting past a 10 or 0!","Oops! Check using the Tools."))))))</f>
        <v>#VALUE!</v>
      </c>
      <c r="J52">
        <f t="shared" ref="J52:J53" si="115">IF(OR(B52="",B52="_",D52="",D52="_",F52="",F52="_"),0,IF(B52-D52=F52,1,-1))</f>
        <v>0</v>
      </c>
      <c r="K52">
        <f t="shared" ref="K52" si="116">IF(AND(OR(ISBLANK(F52),F52="",F52="_"),OR(ISBLANK(F53),F53="")),0,IF(OR(J52=1,J53=1),1,-1))</f>
        <v>0</v>
      </c>
      <c r="L52">
        <f>IF(OR(AND(J53=0,J52=1),AND(J53=0,J52=0),J53=-1),0,1)</f>
        <v>0</v>
      </c>
      <c r="N52">
        <f>IF(OR(B52="",B52="_",ISBLANK(B52)),0,1)</f>
        <v>0</v>
      </c>
      <c r="O52">
        <f>IF(OR(D52="",D52="_",ISBLANK(D52)),0,1)</f>
        <v>0</v>
      </c>
      <c r="P52">
        <f t="shared" ref="P52" si="117">IF(OR(F52="",F52="_",ISBLANK(F52)),0,1)</f>
        <v>0</v>
      </c>
      <c r="Q52">
        <f>IF(OR(B53="",B53="_"),0,IF(OR(F53="",F53="_"),1,0))</f>
        <v>0</v>
      </c>
      <c r="R52">
        <f t="shared" ref="R52" ca="1" si="118">IF(OR(B52="",B52="_",ISBLANK(B52)),0,IF(OR($P$4&gt;S52-1,$P$4&lt;S52-1),0,IF($O$1&lt;0,INT(RANDBETWEEN($O$2,$Q$2)),INT(RANDBETWEEN(0,B52)))))</f>
        <v>0</v>
      </c>
      <c r="S52">
        <v>16</v>
      </c>
    </row>
    <row r="53" spans="1:19" ht="18.600000000000001" thickBot="1" x14ac:dyDescent="0.4">
      <c r="A53" s="31" t="str">
        <f>IF(J52=-1,"retry","")</f>
        <v/>
      </c>
      <c r="B53" s="35" t="str">
        <f>IF(J52=-1,B52,"")</f>
        <v/>
      </c>
      <c r="C53" s="34" t="str">
        <f t="shared" ref="C53" si="119">IF($J52=-1,"-","")</f>
        <v/>
      </c>
      <c r="D53" s="35" t="str">
        <f>IF(J52=-1,D52,"")</f>
        <v/>
      </c>
      <c r="E53" s="34" t="str">
        <f>IF($J52=-1,"=","")</f>
        <v/>
      </c>
      <c r="F53" s="36" t="str">
        <f>IF(J52=-1,"_","")</f>
        <v/>
      </c>
      <c r="G53" s="118" t="str">
        <f>IF(OR(ISBLANK(F53),F53="",F53="_"),"",IF(B53-D53=F53,IF(AND(MOD(B53,10)&lt;MOD(D53,10),MOD(B53,10)&gt;0),_xlfn.CONCAT($J$1," brilliant counting back past ",F53-MOD(F53,10)+10),_xlfn.CONCAT($J$1,"    Well corrected!"))," Oops! Check again and retype."))</f>
        <v/>
      </c>
      <c r="H53" s="117"/>
      <c r="I53" s="117"/>
      <c r="J53">
        <f t="shared" si="115"/>
        <v>0</v>
      </c>
    </row>
    <row r="54" spans="1:19" ht="15" thickBot="1" x14ac:dyDescent="0.35">
      <c r="B54" s="8">
        <f>IF(OR(B55="",B55="_"),0,IF(B55&lt;0,MOD(ABS(B55),10),MOD(B55,10)))</f>
        <v>0</v>
      </c>
      <c r="D54" s="8">
        <f>IF(OR(D55="",D55="_"),0,IF(D55&lt;0,MOD(ABS(D55),10),MOD(D55,10)))</f>
        <v>0</v>
      </c>
    </row>
    <row r="55" spans="1:19" ht="18.600000000000001" thickBot="1" x14ac:dyDescent="0.4">
      <c r="A55" s="26" t="str">
        <f>IF($K$1&gt;16,"Q17: ","")</f>
        <v/>
      </c>
      <c r="B55" s="33" t="str">
        <f>IF(A55="","","_")</f>
        <v/>
      </c>
      <c r="C55" s="30" t="str">
        <f t="shared" ref="C55" si="120">IF(A55="","","-")</f>
        <v/>
      </c>
      <c r="D55" s="33" t="str">
        <f>IF(A55="","","_")</f>
        <v/>
      </c>
      <c r="E55" s="32" t="str">
        <f>IF(A55="","","=")</f>
        <v/>
      </c>
      <c r="F55" s="33" t="str">
        <f>IF(A55="","","_")</f>
        <v/>
      </c>
      <c r="G55" s="116" t="str">
        <f>IF(OR(F55="",F55="_",ISBLANK(F55)),"",IF(B55-D55=F55,IF(AND(MOD(B55,10)&lt;MOD(D55,10),MOD(B55,10)&gt;0),_xlfn.CONCAT($J$1," brilliant counting back past ",F55-MOD(F55,10)+10),_xlfn.CONCAT($J$1,"    well done!")),IF(B55+D55=F55,"o^o  Subtract DOWN numberlines!",IF(ABS(B55-D55)=F55,"  o^o Watch the sign!",IF(OR(ABS(B55)&lt;2,ABS(D55)&lt;2),"Careful! 1s and 0s are tricky!",IF(AND(MOD(B55,10)&lt;MOD(D55,10),MOD(B55,10)&gt;0),"Careful counting past a 10 or 0!","Oops! Check using the Tools above."))))))</f>
        <v/>
      </c>
      <c r="H55" s="117" t="e">
        <f t="shared" ref="H55" si="121">IF(ISBLANK(C55),"",IF(C55-E55=G55,IF(AND(MOD(C55,10)&lt;MOD(E55,10),MOD(C55,10)&gt;0),_xlfn.CONCAT($J$1," brilliant counting back past ",G55-MOD(G55,10)+10),_xlfn.CONCAT($J$1,"    well done!")),IF(C55+E55=G55,"o^o  Subtract DOWN numberlines!",IF(ABS(C55-E55)=G55,"  o^o Watch the sign!",IF(OR(ABS(C55)&lt;2,ABS(E55)&lt;2),"Careful! 1s and 0s are tricky!",IF(AND(MOD(C55,10)&lt;MOD(E55,10),MOD(C55,10)&gt;0),"Careful counting past a 10 or 0!","Oops! Check using the Tools."))))))</f>
        <v>#VALUE!</v>
      </c>
      <c r="I55" s="117" t="e">
        <f t="shared" ref="I55" si="122">IF(ISBLANK(D55),"",IF(D55-F55=H55,IF(AND(MOD(D55,10)&lt;MOD(F55,10),MOD(D55,10)&gt;0),_xlfn.CONCAT($J$1," brilliant counting back past ",H55-MOD(H55,10)+10),_xlfn.CONCAT($J$1,"    well done!")),IF(D55+F55=H55,"o^o  Subtract DOWN numberlines!",IF(ABS(D55-F55)=H55,"  o^o Watch the sign!",IF(OR(ABS(D55)&lt;2,ABS(F55)&lt;2),"Careful! 1s and 0s are tricky!",IF(AND(MOD(D55,10)&lt;MOD(F55,10),MOD(D55,10)&gt;0),"Careful counting past a 10 or 0!","Oops! Check using the Tools."))))))</f>
        <v>#VALUE!</v>
      </c>
      <c r="J55">
        <f t="shared" ref="J55:J56" si="123">IF(OR(B55="",B55="_",D55="",D55="_",F55="",F55="_"),0,IF(B55-D55=F55,1,-1))</f>
        <v>0</v>
      </c>
      <c r="K55">
        <f t="shared" ref="K55" si="124">IF(AND(OR(ISBLANK(F55),F55="",F55="_"),OR(ISBLANK(F56),F56="")),0,IF(OR(J55=1,J56=1),1,-1))</f>
        <v>0</v>
      </c>
      <c r="L55">
        <f>IF(OR(AND(J56=0,J55=1),AND(J56=0,J55=0),J56=-1),0,1)</f>
        <v>0</v>
      </c>
      <c r="N55">
        <f>IF(OR(B55="",B55="_",ISBLANK(B55)),0,1)</f>
        <v>0</v>
      </c>
      <c r="O55">
        <f>IF(OR(D55="",D55="_",ISBLANK(D55)),0,1)</f>
        <v>0</v>
      </c>
      <c r="P55">
        <f t="shared" ref="P55" si="125">IF(OR(F55="",F55="_",ISBLANK(F55)),0,1)</f>
        <v>0</v>
      </c>
      <c r="Q55">
        <f>IF(OR(B56="",B56="_"),0,IF(OR(F56="",F56="_"),1,0))</f>
        <v>0</v>
      </c>
      <c r="R55">
        <f t="shared" ref="R55" ca="1" si="126">IF(OR(B55="",B55="_",ISBLANK(B55)),0,IF(OR($P$4&gt;S55-1,$P$4&lt;S55-1),0,IF($O$1&lt;0,INT(RANDBETWEEN($O$2,$Q$2)),INT(RANDBETWEEN(0,B55)))))</f>
        <v>0</v>
      </c>
      <c r="S55">
        <v>17</v>
      </c>
    </row>
    <row r="56" spans="1:19" ht="18.600000000000001" thickBot="1" x14ac:dyDescent="0.4">
      <c r="A56" s="31" t="str">
        <f>IF(J55=-1,"retry","")</f>
        <v/>
      </c>
      <c r="B56" s="35" t="str">
        <f>IF(J55=-1,B55,"")</f>
        <v/>
      </c>
      <c r="C56" s="34" t="str">
        <f t="shared" ref="C56" si="127">IF($J55=-1,"-","")</f>
        <v/>
      </c>
      <c r="D56" s="35" t="str">
        <f>IF(J55=-1,D55,"")</f>
        <v/>
      </c>
      <c r="E56" s="34" t="str">
        <f>IF($J55=-1,"=","")</f>
        <v/>
      </c>
      <c r="F56" s="36" t="str">
        <f>IF(J55=-1,"_","")</f>
        <v/>
      </c>
      <c r="G56" s="118" t="str">
        <f>IF(OR(ISBLANK(F56),F56="",F56="_"),"",IF(B56-D56=F56,IF(AND(MOD(B56,10)&lt;MOD(D56,10),MOD(B56,10)&gt;0),_xlfn.CONCAT($J$1," brilliant counting back past ",F56-MOD(F56,10)+10),_xlfn.CONCAT($J$1,"    Well corrected!"))," Oops! Check again and retype."))</f>
        <v/>
      </c>
      <c r="H56" s="117"/>
      <c r="I56" s="117"/>
      <c r="J56">
        <f t="shared" si="123"/>
        <v>0</v>
      </c>
    </row>
    <row r="57" spans="1:19" ht="15" thickBot="1" x14ac:dyDescent="0.35">
      <c r="B57" s="8">
        <f>IF(OR(B58="",B58="_"),0,IF(B58&lt;0,MOD(ABS(B58),10),MOD(B58,10)))</f>
        <v>0</v>
      </c>
      <c r="D57" s="8">
        <f>IF(OR(D58="",D58="_"),0,IF(D58&lt;0,MOD(ABS(D58),10),MOD(D58,10)))</f>
        <v>0</v>
      </c>
    </row>
    <row r="58" spans="1:19" ht="18.600000000000001" thickBot="1" x14ac:dyDescent="0.4">
      <c r="A58" s="26" t="str">
        <f>IF($K$1&gt;17,"Q18: ","")</f>
        <v/>
      </c>
      <c r="B58" s="33" t="str">
        <f>IF(A58="","","_")</f>
        <v/>
      </c>
      <c r="C58" s="30" t="str">
        <f t="shared" ref="C58" si="128">IF(A58="","","-")</f>
        <v/>
      </c>
      <c r="D58" s="33" t="str">
        <f>IF(A58="","","_")</f>
        <v/>
      </c>
      <c r="E58" s="32" t="str">
        <f>IF(A58="","","=")</f>
        <v/>
      </c>
      <c r="F58" s="33" t="str">
        <f>IF(A58="","","_")</f>
        <v/>
      </c>
      <c r="G58" s="116" t="str">
        <f>IF(OR(F58="",F58="_",ISBLANK(F58)),"",IF(B58-D58=F58,IF(AND(MOD(B58,10)&lt;MOD(D58,10),MOD(B58,10)&gt;0),_xlfn.CONCAT($J$1," brilliant counting back past ",F58-MOD(F58,10)+10),_xlfn.CONCAT($J$1,"    well done!")),IF(B58+D58=F58,"o^o  Subtract DOWN numberlines!",IF(ABS(B58-D58)=F58,"  o^o Watch the sign!",IF(OR(ABS(B58)&lt;2,ABS(D58)&lt;2),"Careful! 1s and 0s are tricky!",IF(AND(MOD(B58,10)&lt;MOD(D58,10),MOD(B58,10)&gt;0),"Careful counting past a 10 or 0!","Oops! Check using the Tools above."))))))</f>
        <v/>
      </c>
      <c r="H58" s="117" t="e">
        <f t="shared" ref="H58" si="129">IF(ISBLANK(C58),"",IF(C58-E58=G58,IF(AND(MOD(C58,10)&lt;MOD(E58,10),MOD(C58,10)&gt;0),_xlfn.CONCAT($J$1," brilliant counting back past ",G58-MOD(G58,10)+10),_xlfn.CONCAT($J$1,"    well done!")),IF(C58+E58=G58,"o^o  Subtract DOWN numberlines!",IF(ABS(C58-E58)=G58,"  o^o Watch the sign!",IF(OR(ABS(C58)&lt;2,ABS(E58)&lt;2),"Careful! 1s and 0s are tricky!",IF(AND(MOD(C58,10)&lt;MOD(E58,10),MOD(C58,10)&gt;0),"Careful counting past a 10 or 0!","Oops! Check using the Tools."))))))</f>
        <v>#VALUE!</v>
      </c>
      <c r="I58" s="117" t="e">
        <f t="shared" ref="I58" si="130">IF(ISBLANK(D58),"",IF(D58-F58=H58,IF(AND(MOD(D58,10)&lt;MOD(F58,10),MOD(D58,10)&gt;0),_xlfn.CONCAT($J$1," brilliant counting back past ",H58-MOD(H58,10)+10),_xlfn.CONCAT($J$1,"    well done!")),IF(D58+F58=H58,"o^o  Subtract DOWN numberlines!",IF(ABS(D58-F58)=H58,"  o^o Watch the sign!",IF(OR(ABS(D58)&lt;2,ABS(F58)&lt;2),"Careful! 1s and 0s are tricky!",IF(AND(MOD(D58,10)&lt;MOD(F58,10),MOD(D58,10)&gt;0),"Careful counting past a 10 or 0!","Oops! Check using the Tools."))))))</f>
        <v>#VALUE!</v>
      </c>
      <c r="J58">
        <f t="shared" ref="J58:J59" si="131">IF(OR(B58="",B58="_",D58="",D58="_",F58="",F58="_"),0,IF(B58-D58=F58,1,-1))</f>
        <v>0</v>
      </c>
      <c r="K58">
        <f t="shared" ref="K58" si="132">IF(AND(OR(ISBLANK(F58),F58="",F58="_"),OR(ISBLANK(F59),F59="")),0,IF(OR(J58=1,J59=1),1,-1))</f>
        <v>0</v>
      </c>
      <c r="L58">
        <f>IF(OR(AND(J59=0,J58=1),AND(J59=0,J58=0),J59=-1),0,1)</f>
        <v>0</v>
      </c>
      <c r="N58">
        <f>IF(OR(B58="",B58="_",ISBLANK(B58)),0,1)</f>
        <v>0</v>
      </c>
      <c r="O58">
        <f>IF(OR(D58="",D58="_",ISBLANK(D58)),0,1)</f>
        <v>0</v>
      </c>
      <c r="P58">
        <f t="shared" ref="P58" si="133">IF(OR(F58="",F58="_",ISBLANK(F58)),0,1)</f>
        <v>0</v>
      </c>
      <c r="Q58">
        <f>IF(OR(B59="",B59="_"),0,IF(OR(F59="",F59="_"),1,0))</f>
        <v>0</v>
      </c>
      <c r="R58">
        <f t="shared" ref="R58" ca="1" si="134">IF(OR(B58="",B58="_",ISBLANK(B58)),0,IF(OR($P$4&gt;S58-1,$P$4&lt;S58-1),0,IF($O$1&lt;0,INT(RANDBETWEEN($O$2,$Q$2)),INT(RANDBETWEEN(0,B58)))))</f>
        <v>0</v>
      </c>
      <c r="S58">
        <v>18</v>
      </c>
    </row>
    <row r="59" spans="1:19" ht="18.600000000000001" thickBot="1" x14ac:dyDescent="0.4">
      <c r="A59" s="31" t="str">
        <f>IF(J58=-1,"retry","")</f>
        <v/>
      </c>
      <c r="B59" s="35" t="str">
        <f>IF(J58=-1,B58,"")</f>
        <v/>
      </c>
      <c r="C59" s="34" t="str">
        <f t="shared" ref="C59" si="135">IF($J58=-1,"-","")</f>
        <v/>
      </c>
      <c r="D59" s="35" t="str">
        <f>IF(J58=-1,D58,"")</f>
        <v/>
      </c>
      <c r="E59" s="34" t="str">
        <f>IF($J58=-1,"=","")</f>
        <v/>
      </c>
      <c r="F59" s="36" t="str">
        <f>IF(J58=-1,"_","")</f>
        <v/>
      </c>
      <c r="G59" s="118" t="str">
        <f>IF(OR(ISBLANK(F59),F59="",F59="_"),"",IF(B59-D59=F59,IF(AND(MOD(B59,10)&lt;MOD(D59,10),MOD(B59,10)&gt;0),_xlfn.CONCAT($J$1," brilliant counting back past ",F59-MOD(F59,10)+10),_xlfn.CONCAT($J$1,"    Well corrected!"))," Oops! Check again and retype."))</f>
        <v/>
      </c>
      <c r="H59" s="117"/>
      <c r="I59" s="117"/>
      <c r="J59">
        <f t="shared" si="131"/>
        <v>0</v>
      </c>
    </row>
    <row r="60" spans="1:19" ht="15" thickBot="1" x14ac:dyDescent="0.35">
      <c r="B60" s="8">
        <f>IF(OR(B61="",B61="_"),0,IF(B61&lt;0,MOD(ABS(B61),10),MOD(B61,10)))</f>
        <v>0</v>
      </c>
      <c r="D60" s="8">
        <f>IF(OR(D61="",D61="_"),0,IF(D61&lt;0,MOD(ABS(D61),10),MOD(D61,10)))</f>
        <v>0</v>
      </c>
    </row>
    <row r="61" spans="1:19" ht="18.600000000000001" thickBot="1" x14ac:dyDescent="0.4">
      <c r="A61" s="26" t="str">
        <f>IF($K$1&gt;18,"Q19: ","")</f>
        <v/>
      </c>
      <c r="B61" s="33" t="str">
        <f>IF(A61="","","_")</f>
        <v/>
      </c>
      <c r="C61" s="30" t="str">
        <f t="shared" ref="C61" si="136">IF(A61="","","-")</f>
        <v/>
      </c>
      <c r="D61" s="33" t="str">
        <f>IF(A61="","","_")</f>
        <v/>
      </c>
      <c r="E61" s="32" t="str">
        <f>IF(A61="","","=")</f>
        <v/>
      </c>
      <c r="F61" s="33" t="str">
        <f>IF(A61="","","_")</f>
        <v/>
      </c>
      <c r="G61" s="116" t="str">
        <f>IF(OR(F61="",F61="_",ISBLANK(F61)),"",IF(B61-D61=F61,IF(AND(MOD(B61,10)&lt;MOD(D61,10),MOD(B61,10)&gt;0),_xlfn.CONCAT($J$1," brilliant counting back past ",F61-MOD(F61,10)+10),_xlfn.CONCAT($J$1,"    well done!")),IF(B61+D61=F61,"o^o  Subtract DOWN numberlines!",IF(ABS(B61-D61)=F61,"  o^o Watch the sign!",IF(OR(ABS(B61)&lt;2,ABS(D61)&lt;2),"Careful! 1s and 0s are tricky!",IF(AND(MOD(B61,10)&lt;MOD(D61,10),MOD(B61,10)&gt;0),"Careful counting past a 10 or 0!","Oops! Check using the Tools above."))))))</f>
        <v/>
      </c>
      <c r="H61" s="117" t="e">
        <f t="shared" ref="H61" si="137">IF(ISBLANK(C61),"",IF(C61-E61=G61,IF(AND(MOD(C61,10)&lt;MOD(E61,10),MOD(C61,10)&gt;0),_xlfn.CONCAT($J$1," brilliant counting back past ",G61-MOD(G61,10)+10),_xlfn.CONCAT($J$1,"    well done!")),IF(C61+E61=G61,"o^o  Subtract DOWN numberlines!",IF(ABS(C61-E61)=G61,"  o^o Watch the sign!",IF(OR(ABS(C61)&lt;2,ABS(E61)&lt;2),"Careful! 1s and 0s are tricky!",IF(AND(MOD(C61,10)&lt;MOD(E61,10),MOD(C61,10)&gt;0),"Careful counting past a 10 or 0!","Oops! Check using the Tools."))))))</f>
        <v>#VALUE!</v>
      </c>
      <c r="I61" s="117" t="e">
        <f t="shared" ref="I61" si="138">IF(ISBLANK(D61),"",IF(D61-F61=H61,IF(AND(MOD(D61,10)&lt;MOD(F61,10),MOD(D61,10)&gt;0),_xlfn.CONCAT($J$1," brilliant counting back past ",H61-MOD(H61,10)+10),_xlfn.CONCAT($J$1,"    well done!")),IF(D61+F61=H61,"o^o  Subtract DOWN numberlines!",IF(ABS(D61-F61)=H61,"  o^o Watch the sign!",IF(OR(ABS(D61)&lt;2,ABS(F61)&lt;2),"Careful! 1s and 0s are tricky!",IF(AND(MOD(D61,10)&lt;MOD(F61,10),MOD(D61,10)&gt;0),"Careful counting past a 10 or 0!","Oops! Check using the Tools."))))))</f>
        <v>#VALUE!</v>
      </c>
      <c r="J61">
        <f t="shared" ref="J61:J62" si="139">IF(OR(B61="",B61="_",D61="",D61="_",F61="",F61="_"),0,IF(B61-D61=F61,1,-1))</f>
        <v>0</v>
      </c>
      <c r="K61">
        <f t="shared" ref="K61" si="140">IF(AND(OR(ISBLANK(F61),F61="",F61="_"),OR(ISBLANK(F62),F62="")),0,IF(OR(J61=1,J62=1),1,-1))</f>
        <v>0</v>
      </c>
      <c r="L61">
        <f>IF(OR(AND(J62=0,J61=1),AND(J62=0,J61=0),J62=-1),0,1)</f>
        <v>0</v>
      </c>
      <c r="N61">
        <f>IF(OR(B61="",B61="_",ISBLANK(B61)),0,1)</f>
        <v>0</v>
      </c>
      <c r="O61">
        <f>IF(OR(D61="",D61="_",ISBLANK(D61)),0,1)</f>
        <v>0</v>
      </c>
      <c r="P61">
        <f t="shared" ref="P61" si="141">IF(OR(F61="",F61="_",ISBLANK(F61)),0,1)</f>
        <v>0</v>
      </c>
      <c r="Q61">
        <f>IF(OR(B62="",B62="_"),0,IF(OR(F62="",F62="_"),1,0))</f>
        <v>0</v>
      </c>
      <c r="R61">
        <f t="shared" ref="R61" ca="1" si="142">IF(OR(B61="",B61="_",ISBLANK(B61)),0,IF(OR($P$4&gt;S61-1,$P$4&lt;S61-1),0,IF($O$1&lt;0,INT(RANDBETWEEN($O$2,$Q$2)),INT(RANDBETWEEN(0,B61)))))</f>
        <v>0</v>
      </c>
      <c r="S61">
        <v>19</v>
      </c>
    </row>
    <row r="62" spans="1:19" ht="18.600000000000001" thickBot="1" x14ac:dyDescent="0.4">
      <c r="A62" s="31" t="str">
        <f>IF(J61=-1,"retry","")</f>
        <v/>
      </c>
      <c r="B62" s="35" t="str">
        <f>IF(J61=-1,B61,"")</f>
        <v/>
      </c>
      <c r="C62" s="34" t="str">
        <f t="shared" ref="C62" si="143">IF($J61=-1,"-","")</f>
        <v/>
      </c>
      <c r="D62" s="35" t="str">
        <f>IF(J61=-1,D61,"")</f>
        <v/>
      </c>
      <c r="E62" s="34" t="str">
        <f>IF($J61=-1,"=","")</f>
        <v/>
      </c>
      <c r="F62" s="36" t="str">
        <f>IF(J61=-1,"_","")</f>
        <v/>
      </c>
      <c r="G62" s="118" t="str">
        <f>IF(OR(ISBLANK(F62),F62="",F62="_"),"",IF(B62-D62=F62,IF(AND(MOD(B62,10)&lt;MOD(D62,10),MOD(B62,10)&gt;0),_xlfn.CONCAT($J$1," brilliant counting back past ",F62-MOD(F62,10)+10),_xlfn.CONCAT($J$1,"    Well corrected!"))," Oops! Check again and retype."))</f>
        <v/>
      </c>
      <c r="H62" s="117"/>
      <c r="I62" s="117"/>
      <c r="J62">
        <f t="shared" si="139"/>
        <v>0</v>
      </c>
    </row>
    <row r="63" spans="1:19" ht="15" thickBot="1" x14ac:dyDescent="0.35">
      <c r="B63" s="8">
        <f>IF(OR(B64="",B64="_"),0,IF(B64&lt;0,MOD(ABS(B64),10),MOD(B64,10)))</f>
        <v>0</v>
      </c>
      <c r="D63" s="8">
        <f>IF(OR(D64="",D64="_"),0,IF(D64&lt;0,MOD(ABS(D64),10),MOD(D64,10)))</f>
        <v>0</v>
      </c>
    </row>
    <row r="64" spans="1:19" ht="18.600000000000001" thickBot="1" x14ac:dyDescent="0.4">
      <c r="A64" s="26" t="str">
        <f>IF($K$1&gt;19,"Q20: ","")</f>
        <v/>
      </c>
      <c r="B64" s="33" t="str">
        <f>IF(A64="","","_")</f>
        <v/>
      </c>
      <c r="C64" s="30" t="str">
        <f t="shared" ref="C64" si="144">IF(A64="","","-")</f>
        <v/>
      </c>
      <c r="D64" s="33" t="str">
        <f>IF(A64="","","_")</f>
        <v/>
      </c>
      <c r="E64" s="32" t="str">
        <f>IF(A64="","","=")</f>
        <v/>
      </c>
      <c r="F64" s="33" t="str">
        <f>IF(A64="","","_")</f>
        <v/>
      </c>
      <c r="G64" s="116" t="str">
        <f>IF(OR(F64="",F64="_",ISBLANK(F64)),"",IF(B64-D64=F64,IF(AND(MOD(B64,10)&lt;MOD(D64,10),MOD(B64,10)&gt;0),_xlfn.CONCAT($J$1," brilliant counting back past ",F64-MOD(F64,10)+10),_xlfn.CONCAT($J$1,"    well done!")),IF(B64+D64=F64,"o^o  Subtract DOWN numberlines!",IF(ABS(B64-D64)=F64,"  o^o Watch the sign!",IF(OR(ABS(B64)&lt;2,ABS(D64)&lt;2),"Careful! 1s and 0s are tricky!",IF(AND(MOD(B64,10)&lt;MOD(D64,10),MOD(B64,10)&gt;0),"Careful counting past a 10 or 0!","Oops! Check using the Tools above."))))))</f>
        <v/>
      </c>
      <c r="H64" s="117" t="e">
        <f t="shared" ref="H64" si="145">IF(ISBLANK(C64),"",IF(C64-E64=G64,IF(AND(MOD(C64,10)&lt;MOD(E64,10),MOD(C64,10)&gt;0),_xlfn.CONCAT($J$1," brilliant counting back past ",G64-MOD(G64,10)+10),_xlfn.CONCAT($J$1,"    well done!")),IF(C64+E64=G64,"o^o  Subtract DOWN numberlines!",IF(ABS(C64-E64)=G64,"  o^o Watch the sign!",IF(OR(ABS(C64)&lt;2,ABS(E64)&lt;2),"Careful! 1s and 0s are tricky!",IF(AND(MOD(C64,10)&lt;MOD(E64,10),MOD(C64,10)&gt;0),"Careful counting past a 10 or 0!","Oops! Check using the Tools."))))))</f>
        <v>#VALUE!</v>
      </c>
      <c r="I64" s="117" t="e">
        <f t="shared" ref="I64" si="146">IF(ISBLANK(D64),"",IF(D64-F64=H64,IF(AND(MOD(D64,10)&lt;MOD(F64,10),MOD(D64,10)&gt;0),_xlfn.CONCAT($J$1," brilliant counting back past ",H64-MOD(H64,10)+10),_xlfn.CONCAT($J$1,"    well done!")),IF(D64+F64=H64,"o^o  Subtract DOWN numberlines!",IF(ABS(D64-F64)=H64,"  o^o Watch the sign!",IF(OR(ABS(D64)&lt;2,ABS(F64)&lt;2),"Careful! 1s and 0s are tricky!",IF(AND(MOD(D64,10)&lt;MOD(F64,10),MOD(D64,10)&gt;0),"Careful counting past a 10 or 0!","Oops! Check using the Tools."))))))</f>
        <v>#VALUE!</v>
      </c>
      <c r="J64">
        <f t="shared" ref="J64" si="147">IF(OR(B64="",B64="_",D64="",D64="_",F64="",F64="_"),0,IF(B64-D64=F64,1,-1))</f>
        <v>0</v>
      </c>
      <c r="K64">
        <f t="shared" ref="K64" si="148">IF(AND(OR(ISBLANK(F64),F64="",F64="_"),OR(ISBLANK(F65),F65="")),0,IF(OR(J64=1,J65=1),1,-1))</f>
        <v>0</v>
      </c>
      <c r="L64">
        <f>IF(OR(AND(J65=0,J64=1),AND(J65=0,J64=0),J65=-1),0,1)</f>
        <v>0</v>
      </c>
      <c r="N64">
        <f>IF(OR(B64="",B64="_",ISBLANK(B64)),0,1)</f>
        <v>0</v>
      </c>
      <c r="O64">
        <f>IF(OR(D64="",D64="_",ISBLANK(D64)),0,1)</f>
        <v>0</v>
      </c>
      <c r="P64">
        <f t="shared" ref="P64" si="149">IF(OR(F64="",F64="_",ISBLANK(F64)),0,1)</f>
        <v>0</v>
      </c>
      <c r="Q64">
        <f>IF(OR(B65="",B65="_"),0,IF(OR(F65="",F65="_"),1,0))</f>
        <v>0</v>
      </c>
      <c r="R64">
        <f t="shared" ref="R64" ca="1" si="150">IF(OR(B64="",B64="_",ISBLANK(B64)),0,IF(OR($P$4&gt;S64-1,$P$4&lt;S64-1),0,IF($O$1&lt;0,INT(RANDBETWEEN($O$2,$Q$2)),INT(RANDBETWEEN(0,B64)))))</f>
        <v>0</v>
      </c>
      <c r="S64">
        <v>20</v>
      </c>
    </row>
    <row r="65" spans="1:10" ht="18.600000000000001" thickBot="1" x14ac:dyDescent="0.4">
      <c r="A65" s="31" t="str">
        <f>IF(J64=-1,"retry","")</f>
        <v/>
      </c>
      <c r="B65" s="35" t="str">
        <f>IF(J64=-1,B64,"")</f>
        <v/>
      </c>
      <c r="C65" s="34" t="str">
        <f t="shared" ref="C65" si="151">IF($J64=-1,"-","")</f>
        <v/>
      </c>
      <c r="D65" s="35" t="str">
        <f>IF(J64=-1,D64,"")</f>
        <v/>
      </c>
      <c r="E65" s="34" t="str">
        <f>IF($J64=-1,"=","")</f>
        <v/>
      </c>
      <c r="F65" s="36" t="str">
        <f>IF(J64=-1,"_","")</f>
        <v/>
      </c>
      <c r="G65" s="118" t="str">
        <f>IF(OR(ISBLANK(F65),F65="",F65="_"),"",IF(B65-D65=F65,IF(AND(MOD(B65,10)&lt;MOD(D65,10),MOD(B65,10)&gt;0),_xlfn.CONCAT($J$1," brilliant counting back past ",F65-MOD(F65,10)+10),_xlfn.CONCAT($J$1,"    Well corrected!"))," Oops! Check again and retype."))</f>
        <v/>
      </c>
      <c r="H65" s="117"/>
      <c r="I65" s="117"/>
      <c r="J65">
        <f>IF(OR(B65="",B65="_",D65="",D65="_",F65="",F65="_"),0,IF(B65-D65=F65,1,-1))</f>
        <v>0</v>
      </c>
    </row>
  </sheetData>
  <sheetProtection algorithmName="SHA-512" hashValue="E46au3gEOw3rqfboRv/A6H7GeQ7J5il3ppuagEQIcNSnKU9D7SPuUh6vxyU6VCqiZ8BJX1tcvLR8MfvEwnkVlQ==" saltValue="ImKbUEMtZUpU6j2FnB9hYQ==" spinCount="100000" sheet="1" formatCells="0" formatColumns="0" formatRows="0" selectLockedCells="1"/>
  <mergeCells count="45">
    <mergeCell ref="G13:I13"/>
    <mergeCell ref="G4:H4"/>
    <mergeCell ref="G7:I7"/>
    <mergeCell ref="G8:I8"/>
    <mergeCell ref="G10:I10"/>
    <mergeCell ref="G11:I11"/>
    <mergeCell ref="G6:H6"/>
    <mergeCell ref="G31:I31"/>
    <mergeCell ref="G14:I14"/>
    <mergeCell ref="G16:I16"/>
    <mergeCell ref="G17:I17"/>
    <mergeCell ref="G19:I19"/>
    <mergeCell ref="G20:I20"/>
    <mergeCell ref="G22:I22"/>
    <mergeCell ref="G53:I53"/>
    <mergeCell ref="G55:I55"/>
    <mergeCell ref="G56:I56"/>
    <mergeCell ref="G58:I58"/>
    <mergeCell ref="G41:I41"/>
    <mergeCell ref="G43:I43"/>
    <mergeCell ref="G44:I44"/>
    <mergeCell ref="G46:I46"/>
    <mergeCell ref="G47:I47"/>
    <mergeCell ref="G49:I49"/>
    <mergeCell ref="B2:C2"/>
    <mergeCell ref="G3:H3"/>
    <mergeCell ref="A3:F3"/>
    <mergeCell ref="G50:I50"/>
    <mergeCell ref="G52:I52"/>
    <mergeCell ref="G32:I32"/>
    <mergeCell ref="G34:I34"/>
    <mergeCell ref="G35:I35"/>
    <mergeCell ref="G37:I37"/>
    <mergeCell ref="G38:I38"/>
    <mergeCell ref="G40:I40"/>
    <mergeCell ref="G23:I23"/>
    <mergeCell ref="G25:I25"/>
    <mergeCell ref="G26:I26"/>
    <mergeCell ref="G28:I28"/>
    <mergeCell ref="G29:I29"/>
    <mergeCell ref="G59:I59"/>
    <mergeCell ref="G61:I61"/>
    <mergeCell ref="G62:I62"/>
    <mergeCell ref="G64:I64"/>
    <mergeCell ref="G65:I65"/>
  </mergeCells>
  <conditionalFormatting sqref="F7">
    <cfRule type="containsBlanks" dxfId="574" priority="199">
      <formula>LEN(TRIM(F7))=0</formula>
    </cfRule>
    <cfRule type="containsText" dxfId="573" priority="200" operator="containsText" text="_">
      <formula>NOT(ISERROR(SEARCH("_",F7)))</formula>
    </cfRule>
  </conditionalFormatting>
  <conditionalFormatting sqref="B8 D8 F8">
    <cfRule type="containsBlanks" dxfId="572" priority="198">
      <formula>LEN(TRIM(B8))=0</formula>
    </cfRule>
  </conditionalFormatting>
  <conditionalFormatting sqref="F8">
    <cfRule type="containsText" dxfId="571" priority="197" operator="containsText" text="_">
      <formula>NOT(ISERROR(SEARCH("_",F8)))</formula>
    </cfRule>
  </conditionalFormatting>
  <conditionalFormatting sqref="B10">
    <cfRule type="containsBlanks" dxfId="570" priority="195">
      <formula>LEN(TRIM(B10))=0</formula>
    </cfRule>
    <cfRule type="containsText" dxfId="569" priority="196" operator="containsText" text="_">
      <formula>NOT(ISERROR(SEARCH("_",B10)))</formula>
    </cfRule>
  </conditionalFormatting>
  <conditionalFormatting sqref="D10">
    <cfRule type="containsBlanks" dxfId="568" priority="193">
      <formula>LEN(TRIM(D10))=0</formula>
    </cfRule>
    <cfRule type="containsText" dxfId="567" priority="194" operator="containsText" text="_">
      <formula>NOT(ISERROR(SEARCH("_",D10)))</formula>
    </cfRule>
  </conditionalFormatting>
  <conditionalFormatting sqref="B11 D11 F11">
    <cfRule type="containsBlanks" dxfId="566" priority="190">
      <formula>LEN(TRIM(B11))=0</formula>
    </cfRule>
  </conditionalFormatting>
  <conditionalFormatting sqref="F11">
    <cfRule type="containsText" dxfId="565" priority="189" operator="containsText" text="_">
      <formula>NOT(ISERROR(SEARCH("_",F11)))</formula>
    </cfRule>
  </conditionalFormatting>
  <conditionalFormatting sqref="B13">
    <cfRule type="containsBlanks" dxfId="564" priority="187">
      <formula>LEN(TRIM(B13))=0</formula>
    </cfRule>
    <cfRule type="containsText" dxfId="563" priority="188" operator="containsText" text="_">
      <formula>NOT(ISERROR(SEARCH("_",B13)))</formula>
    </cfRule>
  </conditionalFormatting>
  <conditionalFormatting sqref="D13">
    <cfRule type="containsBlanks" dxfId="562" priority="185">
      <formula>LEN(TRIM(D13))=0</formula>
    </cfRule>
    <cfRule type="containsText" dxfId="561" priority="186" operator="containsText" text="_">
      <formula>NOT(ISERROR(SEARCH("_",D13)))</formula>
    </cfRule>
  </conditionalFormatting>
  <conditionalFormatting sqref="B14 D14 F14">
    <cfRule type="containsBlanks" dxfId="560" priority="182">
      <formula>LEN(TRIM(B14))=0</formula>
    </cfRule>
  </conditionalFormatting>
  <conditionalFormatting sqref="F14">
    <cfRule type="containsText" dxfId="559" priority="181" operator="containsText" text="_">
      <formula>NOT(ISERROR(SEARCH("_",F14)))</formula>
    </cfRule>
  </conditionalFormatting>
  <conditionalFormatting sqref="B16">
    <cfRule type="containsBlanks" dxfId="558" priority="179">
      <formula>LEN(TRIM(B16))=0</formula>
    </cfRule>
    <cfRule type="containsText" dxfId="557" priority="180" operator="containsText" text="_">
      <formula>NOT(ISERROR(SEARCH("_",B16)))</formula>
    </cfRule>
  </conditionalFormatting>
  <conditionalFormatting sqref="D16">
    <cfRule type="containsBlanks" dxfId="556" priority="177">
      <formula>LEN(TRIM(D16))=0</formula>
    </cfRule>
    <cfRule type="containsText" dxfId="555" priority="178" operator="containsText" text="_">
      <formula>NOT(ISERROR(SEARCH("_",D16)))</formula>
    </cfRule>
  </conditionalFormatting>
  <conditionalFormatting sqref="B17 D17 F17">
    <cfRule type="containsBlanks" dxfId="554" priority="174">
      <formula>LEN(TRIM(B17))=0</formula>
    </cfRule>
  </conditionalFormatting>
  <conditionalFormatting sqref="F17">
    <cfRule type="containsText" dxfId="553" priority="173" operator="containsText" text="_">
      <formula>NOT(ISERROR(SEARCH("_",F17)))</formula>
    </cfRule>
  </conditionalFormatting>
  <conditionalFormatting sqref="B19">
    <cfRule type="containsBlanks" dxfId="552" priority="171">
      <formula>LEN(TRIM(B19))=0</formula>
    </cfRule>
    <cfRule type="containsText" dxfId="551" priority="172" operator="containsText" text="_">
      <formula>NOT(ISERROR(SEARCH("_",B19)))</formula>
    </cfRule>
  </conditionalFormatting>
  <conditionalFormatting sqref="D19">
    <cfRule type="containsBlanks" dxfId="550" priority="169">
      <formula>LEN(TRIM(D19))=0</formula>
    </cfRule>
    <cfRule type="containsText" dxfId="549" priority="170" operator="containsText" text="_">
      <formula>NOT(ISERROR(SEARCH("_",D19)))</formula>
    </cfRule>
  </conditionalFormatting>
  <conditionalFormatting sqref="B20 D20 F20">
    <cfRule type="containsBlanks" dxfId="548" priority="166">
      <formula>LEN(TRIM(B20))=0</formula>
    </cfRule>
  </conditionalFormatting>
  <conditionalFormatting sqref="F20">
    <cfRule type="containsText" dxfId="547" priority="165" operator="containsText" text="_">
      <formula>NOT(ISERROR(SEARCH("_",F20)))</formula>
    </cfRule>
  </conditionalFormatting>
  <conditionalFormatting sqref="B22">
    <cfRule type="containsBlanks" dxfId="546" priority="163">
      <formula>LEN(TRIM(B22))=0</formula>
    </cfRule>
    <cfRule type="containsText" dxfId="545" priority="164" operator="containsText" text="_">
      <formula>NOT(ISERROR(SEARCH("_",B22)))</formula>
    </cfRule>
  </conditionalFormatting>
  <conditionalFormatting sqref="D22">
    <cfRule type="containsBlanks" dxfId="544" priority="161">
      <formula>LEN(TRIM(D22))=0</formula>
    </cfRule>
    <cfRule type="containsText" dxfId="543" priority="162" operator="containsText" text="_">
      <formula>NOT(ISERROR(SEARCH("_",D22)))</formula>
    </cfRule>
  </conditionalFormatting>
  <conditionalFormatting sqref="B23 D23 F23">
    <cfRule type="containsBlanks" dxfId="542" priority="158">
      <formula>LEN(TRIM(B23))=0</formula>
    </cfRule>
  </conditionalFormatting>
  <conditionalFormatting sqref="F23">
    <cfRule type="containsText" dxfId="541" priority="157" operator="containsText" text="_">
      <formula>NOT(ISERROR(SEARCH("_",F23)))</formula>
    </cfRule>
  </conditionalFormatting>
  <conditionalFormatting sqref="B25">
    <cfRule type="containsBlanks" dxfId="540" priority="155">
      <formula>LEN(TRIM(B25))=0</formula>
    </cfRule>
    <cfRule type="containsText" dxfId="539" priority="156" operator="containsText" text="_">
      <formula>NOT(ISERROR(SEARCH("_",B25)))</formula>
    </cfRule>
  </conditionalFormatting>
  <conditionalFormatting sqref="D25">
    <cfRule type="containsBlanks" dxfId="538" priority="153">
      <formula>LEN(TRIM(D25))=0</formula>
    </cfRule>
    <cfRule type="containsText" dxfId="537" priority="154" operator="containsText" text="_">
      <formula>NOT(ISERROR(SEARCH("_",D25)))</formula>
    </cfRule>
  </conditionalFormatting>
  <conditionalFormatting sqref="B26 D26 F26">
    <cfRule type="containsBlanks" dxfId="536" priority="150">
      <formula>LEN(TRIM(B26))=0</formula>
    </cfRule>
  </conditionalFormatting>
  <conditionalFormatting sqref="F26">
    <cfRule type="containsText" dxfId="535" priority="149" operator="containsText" text="_">
      <formula>NOT(ISERROR(SEARCH("_",F26)))</formula>
    </cfRule>
  </conditionalFormatting>
  <conditionalFormatting sqref="B28">
    <cfRule type="containsBlanks" dxfId="534" priority="147">
      <formula>LEN(TRIM(B28))=0</formula>
    </cfRule>
    <cfRule type="containsText" dxfId="533" priority="148" operator="containsText" text="_">
      <formula>NOT(ISERROR(SEARCH("_",B28)))</formula>
    </cfRule>
  </conditionalFormatting>
  <conditionalFormatting sqref="D28">
    <cfRule type="containsBlanks" dxfId="532" priority="145">
      <formula>LEN(TRIM(D28))=0</formula>
    </cfRule>
    <cfRule type="containsText" dxfId="531" priority="146" operator="containsText" text="_">
      <formula>NOT(ISERROR(SEARCH("_",D28)))</formula>
    </cfRule>
  </conditionalFormatting>
  <conditionalFormatting sqref="B29 D29 F29">
    <cfRule type="containsBlanks" dxfId="530" priority="142">
      <formula>LEN(TRIM(B29))=0</formula>
    </cfRule>
  </conditionalFormatting>
  <conditionalFormatting sqref="F29">
    <cfRule type="containsText" dxfId="529" priority="141" operator="containsText" text="_">
      <formula>NOT(ISERROR(SEARCH("_",F29)))</formula>
    </cfRule>
  </conditionalFormatting>
  <conditionalFormatting sqref="B31">
    <cfRule type="containsBlanks" dxfId="528" priority="139">
      <formula>LEN(TRIM(B31))=0</formula>
    </cfRule>
    <cfRule type="containsText" dxfId="527" priority="140" operator="containsText" text="_">
      <formula>NOT(ISERROR(SEARCH("_",B31)))</formula>
    </cfRule>
  </conditionalFormatting>
  <conditionalFormatting sqref="D31">
    <cfRule type="containsBlanks" dxfId="526" priority="137">
      <formula>LEN(TRIM(D31))=0</formula>
    </cfRule>
    <cfRule type="containsText" dxfId="525" priority="138" operator="containsText" text="_">
      <formula>NOT(ISERROR(SEARCH("_",D31)))</formula>
    </cfRule>
  </conditionalFormatting>
  <conditionalFormatting sqref="B32 D32 F32">
    <cfRule type="containsBlanks" dxfId="524" priority="134">
      <formula>LEN(TRIM(B32))=0</formula>
    </cfRule>
  </conditionalFormatting>
  <conditionalFormatting sqref="F32">
    <cfRule type="containsText" dxfId="523" priority="133" operator="containsText" text="_">
      <formula>NOT(ISERROR(SEARCH("_",F32)))</formula>
    </cfRule>
  </conditionalFormatting>
  <conditionalFormatting sqref="B34">
    <cfRule type="containsBlanks" dxfId="522" priority="131">
      <formula>LEN(TRIM(B34))=0</formula>
    </cfRule>
    <cfRule type="containsText" dxfId="521" priority="132" operator="containsText" text="_">
      <formula>NOT(ISERROR(SEARCH("_",B34)))</formula>
    </cfRule>
  </conditionalFormatting>
  <conditionalFormatting sqref="D34">
    <cfRule type="containsBlanks" dxfId="520" priority="129">
      <formula>LEN(TRIM(D34))=0</formula>
    </cfRule>
    <cfRule type="containsText" dxfId="519" priority="130" operator="containsText" text="_">
      <formula>NOT(ISERROR(SEARCH("_",D34)))</formula>
    </cfRule>
  </conditionalFormatting>
  <conditionalFormatting sqref="B35 D35 F35">
    <cfRule type="containsBlanks" dxfId="518" priority="126">
      <formula>LEN(TRIM(B35))=0</formula>
    </cfRule>
  </conditionalFormatting>
  <conditionalFormatting sqref="F35">
    <cfRule type="containsText" dxfId="517" priority="125" operator="containsText" text="_">
      <formula>NOT(ISERROR(SEARCH("_",F35)))</formula>
    </cfRule>
  </conditionalFormatting>
  <conditionalFormatting sqref="B37">
    <cfRule type="containsBlanks" dxfId="516" priority="123">
      <formula>LEN(TRIM(B37))=0</formula>
    </cfRule>
    <cfRule type="containsText" dxfId="515" priority="124" operator="containsText" text="_">
      <formula>NOT(ISERROR(SEARCH("_",B37)))</formula>
    </cfRule>
  </conditionalFormatting>
  <conditionalFormatting sqref="D37">
    <cfRule type="containsBlanks" dxfId="514" priority="121">
      <formula>LEN(TRIM(D37))=0</formula>
    </cfRule>
    <cfRule type="containsText" dxfId="513" priority="122" operator="containsText" text="_">
      <formula>NOT(ISERROR(SEARCH("_",D37)))</formula>
    </cfRule>
  </conditionalFormatting>
  <conditionalFormatting sqref="B38 D38 F38">
    <cfRule type="containsBlanks" dxfId="512" priority="118">
      <formula>LEN(TRIM(B38))=0</formula>
    </cfRule>
  </conditionalFormatting>
  <conditionalFormatting sqref="F38">
    <cfRule type="containsText" dxfId="511" priority="117" operator="containsText" text="_">
      <formula>NOT(ISERROR(SEARCH("_",F38)))</formula>
    </cfRule>
  </conditionalFormatting>
  <conditionalFormatting sqref="B40">
    <cfRule type="containsBlanks" dxfId="510" priority="115">
      <formula>LEN(TRIM(B40))=0</formula>
    </cfRule>
    <cfRule type="containsText" dxfId="509" priority="116" operator="containsText" text="_">
      <formula>NOT(ISERROR(SEARCH("_",B40)))</formula>
    </cfRule>
  </conditionalFormatting>
  <conditionalFormatting sqref="D40">
    <cfRule type="containsBlanks" dxfId="508" priority="113">
      <formula>LEN(TRIM(D40))=0</formula>
    </cfRule>
    <cfRule type="containsText" dxfId="507" priority="114" operator="containsText" text="_">
      <formula>NOT(ISERROR(SEARCH("_",D40)))</formula>
    </cfRule>
  </conditionalFormatting>
  <conditionalFormatting sqref="B41 D41 F41">
    <cfRule type="containsBlanks" dxfId="506" priority="110">
      <formula>LEN(TRIM(B41))=0</formula>
    </cfRule>
  </conditionalFormatting>
  <conditionalFormatting sqref="F41">
    <cfRule type="containsText" dxfId="505" priority="109" operator="containsText" text="_">
      <formula>NOT(ISERROR(SEARCH("_",F41)))</formula>
    </cfRule>
  </conditionalFormatting>
  <conditionalFormatting sqref="B43">
    <cfRule type="containsBlanks" dxfId="504" priority="107">
      <formula>LEN(TRIM(B43))=0</formula>
    </cfRule>
    <cfRule type="containsText" dxfId="503" priority="108" operator="containsText" text="_">
      <formula>NOT(ISERROR(SEARCH("_",B43)))</formula>
    </cfRule>
  </conditionalFormatting>
  <conditionalFormatting sqref="D43">
    <cfRule type="containsBlanks" dxfId="502" priority="105">
      <formula>LEN(TRIM(D43))=0</formula>
    </cfRule>
    <cfRule type="containsText" dxfId="501" priority="106" operator="containsText" text="_">
      <formula>NOT(ISERROR(SEARCH("_",D43)))</formula>
    </cfRule>
  </conditionalFormatting>
  <conditionalFormatting sqref="B44 D44 F44">
    <cfRule type="containsBlanks" dxfId="500" priority="102">
      <formula>LEN(TRIM(B44))=0</formula>
    </cfRule>
  </conditionalFormatting>
  <conditionalFormatting sqref="F44">
    <cfRule type="containsText" dxfId="499" priority="101" operator="containsText" text="_">
      <formula>NOT(ISERROR(SEARCH("_",F44)))</formula>
    </cfRule>
  </conditionalFormatting>
  <conditionalFormatting sqref="B46">
    <cfRule type="containsBlanks" dxfId="498" priority="99">
      <formula>LEN(TRIM(B46))=0</formula>
    </cfRule>
    <cfRule type="containsText" dxfId="497" priority="100" operator="containsText" text="_">
      <formula>NOT(ISERROR(SEARCH("_",B46)))</formula>
    </cfRule>
  </conditionalFormatting>
  <conditionalFormatting sqref="D46">
    <cfRule type="containsBlanks" dxfId="496" priority="97">
      <formula>LEN(TRIM(D46))=0</formula>
    </cfRule>
    <cfRule type="containsText" dxfId="495" priority="98" operator="containsText" text="_">
      <formula>NOT(ISERROR(SEARCH("_",D46)))</formula>
    </cfRule>
  </conditionalFormatting>
  <conditionalFormatting sqref="B47 D47 F47">
    <cfRule type="containsBlanks" dxfId="494" priority="94">
      <formula>LEN(TRIM(B47))=0</formula>
    </cfRule>
  </conditionalFormatting>
  <conditionalFormatting sqref="F47">
    <cfRule type="containsText" dxfId="493" priority="93" operator="containsText" text="_">
      <formula>NOT(ISERROR(SEARCH("_",F47)))</formula>
    </cfRule>
  </conditionalFormatting>
  <conditionalFormatting sqref="B49">
    <cfRule type="containsBlanks" dxfId="492" priority="91">
      <formula>LEN(TRIM(B49))=0</formula>
    </cfRule>
    <cfRule type="containsText" dxfId="491" priority="92" operator="containsText" text="_">
      <formula>NOT(ISERROR(SEARCH("_",B49)))</formula>
    </cfRule>
  </conditionalFormatting>
  <conditionalFormatting sqref="D49">
    <cfRule type="containsBlanks" dxfId="490" priority="89">
      <formula>LEN(TRIM(D49))=0</formula>
    </cfRule>
    <cfRule type="containsText" dxfId="489" priority="90" operator="containsText" text="_">
      <formula>NOT(ISERROR(SEARCH("_",D49)))</formula>
    </cfRule>
  </conditionalFormatting>
  <conditionalFormatting sqref="B50 D50 F50">
    <cfRule type="containsBlanks" dxfId="488" priority="86">
      <formula>LEN(TRIM(B50))=0</formula>
    </cfRule>
  </conditionalFormatting>
  <conditionalFormatting sqref="F50">
    <cfRule type="containsText" dxfId="487" priority="85" operator="containsText" text="_">
      <formula>NOT(ISERROR(SEARCH("_",F50)))</formula>
    </cfRule>
  </conditionalFormatting>
  <conditionalFormatting sqref="B52">
    <cfRule type="containsBlanks" dxfId="486" priority="83">
      <formula>LEN(TRIM(B52))=0</formula>
    </cfRule>
    <cfRule type="containsText" dxfId="485" priority="84" operator="containsText" text="_">
      <formula>NOT(ISERROR(SEARCH("_",B52)))</formula>
    </cfRule>
  </conditionalFormatting>
  <conditionalFormatting sqref="D52">
    <cfRule type="containsBlanks" dxfId="484" priority="81">
      <formula>LEN(TRIM(D52))=0</formula>
    </cfRule>
    <cfRule type="containsText" dxfId="483" priority="82" operator="containsText" text="_">
      <formula>NOT(ISERROR(SEARCH("_",D52)))</formula>
    </cfRule>
  </conditionalFormatting>
  <conditionalFormatting sqref="B53 D53 F53">
    <cfRule type="containsBlanks" dxfId="482" priority="78">
      <formula>LEN(TRIM(B53))=0</formula>
    </cfRule>
  </conditionalFormatting>
  <conditionalFormatting sqref="F53">
    <cfRule type="containsText" dxfId="481" priority="77" operator="containsText" text="_">
      <formula>NOT(ISERROR(SEARCH("_",F53)))</formula>
    </cfRule>
  </conditionalFormatting>
  <conditionalFormatting sqref="B55">
    <cfRule type="containsBlanks" dxfId="480" priority="75">
      <formula>LEN(TRIM(B55))=0</formula>
    </cfRule>
    <cfRule type="containsText" dxfId="479" priority="76" operator="containsText" text="_">
      <formula>NOT(ISERROR(SEARCH("_",B55)))</formula>
    </cfRule>
  </conditionalFormatting>
  <conditionalFormatting sqref="D55">
    <cfRule type="containsBlanks" dxfId="478" priority="73">
      <formula>LEN(TRIM(D55))=0</formula>
    </cfRule>
    <cfRule type="containsText" dxfId="477" priority="74" operator="containsText" text="_">
      <formula>NOT(ISERROR(SEARCH("_",D55)))</formula>
    </cfRule>
  </conditionalFormatting>
  <conditionalFormatting sqref="B56 D56 F56">
    <cfRule type="containsBlanks" dxfId="476" priority="70">
      <formula>LEN(TRIM(B56))=0</formula>
    </cfRule>
  </conditionalFormatting>
  <conditionalFormatting sqref="F56">
    <cfRule type="containsText" dxfId="475" priority="69" operator="containsText" text="_">
      <formula>NOT(ISERROR(SEARCH("_",F56)))</formula>
    </cfRule>
  </conditionalFormatting>
  <conditionalFormatting sqref="B58">
    <cfRule type="containsBlanks" dxfId="474" priority="67">
      <formula>LEN(TRIM(B58))=0</formula>
    </cfRule>
    <cfRule type="containsText" dxfId="473" priority="68" operator="containsText" text="_">
      <formula>NOT(ISERROR(SEARCH("_",B58)))</formula>
    </cfRule>
  </conditionalFormatting>
  <conditionalFormatting sqref="D58">
    <cfRule type="containsBlanks" dxfId="472" priority="65">
      <formula>LEN(TRIM(D58))=0</formula>
    </cfRule>
    <cfRule type="containsText" dxfId="471" priority="66" operator="containsText" text="_">
      <formula>NOT(ISERROR(SEARCH("_",D58)))</formula>
    </cfRule>
  </conditionalFormatting>
  <conditionalFormatting sqref="B59 D59 F59">
    <cfRule type="containsBlanks" dxfId="470" priority="62">
      <formula>LEN(TRIM(B59))=0</formula>
    </cfRule>
  </conditionalFormatting>
  <conditionalFormatting sqref="F59">
    <cfRule type="containsText" dxfId="469" priority="61" operator="containsText" text="_">
      <formula>NOT(ISERROR(SEARCH("_",F59)))</formula>
    </cfRule>
  </conditionalFormatting>
  <conditionalFormatting sqref="B61">
    <cfRule type="containsBlanks" dxfId="468" priority="59">
      <formula>LEN(TRIM(B61))=0</formula>
    </cfRule>
    <cfRule type="containsText" dxfId="467" priority="60" operator="containsText" text="_">
      <formula>NOT(ISERROR(SEARCH("_",B61)))</formula>
    </cfRule>
  </conditionalFormatting>
  <conditionalFormatting sqref="D61">
    <cfRule type="containsBlanks" dxfId="466" priority="57">
      <formula>LEN(TRIM(D61))=0</formula>
    </cfRule>
    <cfRule type="containsText" dxfId="465" priority="58" operator="containsText" text="_">
      <formula>NOT(ISERROR(SEARCH("_",D61)))</formula>
    </cfRule>
  </conditionalFormatting>
  <conditionalFormatting sqref="B62 D62 F62">
    <cfRule type="containsBlanks" dxfId="464" priority="54">
      <formula>LEN(TRIM(B62))=0</formula>
    </cfRule>
  </conditionalFormatting>
  <conditionalFormatting sqref="F62">
    <cfRule type="containsText" dxfId="463" priority="53" operator="containsText" text="_">
      <formula>NOT(ISERROR(SEARCH("_",F62)))</formula>
    </cfRule>
  </conditionalFormatting>
  <conditionalFormatting sqref="B64">
    <cfRule type="containsBlanks" dxfId="462" priority="51">
      <formula>LEN(TRIM(B64))=0</formula>
    </cfRule>
    <cfRule type="containsText" dxfId="461" priority="52" operator="containsText" text="_">
      <formula>NOT(ISERROR(SEARCH("_",B64)))</formula>
    </cfRule>
  </conditionalFormatting>
  <conditionalFormatting sqref="D64">
    <cfRule type="containsBlanks" dxfId="460" priority="49">
      <formula>LEN(TRIM(D64))=0</formula>
    </cfRule>
    <cfRule type="containsText" dxfId="459" priority="50" operator="containsText" text="_">
      <formula>NOT(ISERROR(SEARCH("_",D64)))</formula>
    </cfRule>
  </conditionalFormatting>
  <conditionalFormatting sqref="B65 D65 F65">
    <cfRule type="containsBlanks" dxfId="458" priority="46">
      <formula>LEN(TRIM(B65))=0</formula>
    </cfRule>
  </conditionalFormatting>
  <conditionalFormatting sqref="F65">
    <cfRule type="containsText" dxfId="457" priority="45" operator="containsText" text="_">
      <formula>NOT(ISERROR(SEARCH("_",F65)))</formula>
    </cfRule>
  </conditionalFormatting>
  <conditionalFormatting sqref="B7">
    <cfRule type="containsBlanks" dxfId="456" priority="43">
      <formula>LEN(TRIM(B7))=0</formula>
    </cfRule>
    <cfRule type="containsText" dxfId="455" priority="44" operator="containsText" text="_">
      <formula>NOT(ISERROR(SEARCH("_",B7)))</formula>
    </cfRule>
  </conditionalFormatting>
  <conditionalFormatting sqref="D7">
    <cfRule type="containsBlanks" dxfId="454" priority="41">
      <formula>LEN(TRIM(D7))=0</formula>
    </cfRule>
    <cfRule type="containsText" dxfId="453" priority="42" operator="containsText" text="_">
      <formula>NOT(ISERROR(SEARCH("_",D7)))</formula>
    </cfRule>
  </conditionalFormatting>
  <conditionalFormatting sqref="F10">
    <cfRule type="containsBlanks" dxfId="452" priority="39">
      <formula>LEN(TRIM(F10))=0</formula>
    </cfRule>
    <cfRule type="containsText" dxfId="451" priority="40" operator="containsText" text="_">
      <formula>NOT(ISERROR(SEARCH("_",F10)))</formula>
    </cfRule>
  </conditionalFormatting>
  <conditionalFormatting sqref="F13">
    <cfRule type="containsBlanks" dxfId="450" priority="37">
      <formula>LEN(TRIM(F13))=0</formula>
    </cfRule>
    <cfRule type="containsText" dxfId="449" priority="38" operator="containsText" text="_">
      <formula>NOT(ISERROR(SEARCH("_",F13)))</formula>
    </cfRule>
  </conditionalFormatting>
  <conditionalFormatting sqref="F16">
    <cfRule type="containsBlanks" dxfId="448" priority="35">
      <formula>LEN(TRIM(F16))=0</formula>
    </cfRule>
    <cfRule type="containsText" dxfId="447" priority="36" operator="containsText" text="_">
      <formula>NOT(ISERROR(SEARCH("_",F16)))</formula>
    </cfRule>
  </conditionalFormatting>
  <conditionalFormatting sqref="F19">
    <cfRule type="containsBlanks" dxfId="446" priority="33">
      <formula>LEN(TRIM(F19))=0</formula>
    </cfRule>
    <cfRule type="containsText" dxfId="445" priority="34" operator="containsText" text="_">
      <formula>NOT(ISERROR(SEARCH("_",F19)))</formula>
    </cfRule>
  </conditionalFormatting>
  <conditionalFormatting sqref="F22">
    <cfRule type="containsBlanks" dxfId="444" priority="31">
      <formula>LEN(TRIM(F22))=0</formula>
    </cfRule>
    <cfRule type="containsText" dxfId="443" priority="32" operator="containsText" text="_">
      <formula>NOT(ISERROR(SEARCH("_",F22)))</formula>
    </cfRule>
  </conditionalFormatting>
  <conditionalFormatting sqref="F25">
    <cfRule type="containsBlanks" dxfId="442" priority="29">
      <formula>LEN(TRIM(F25))=0</formula>
    </cfRule>
    <cfRule type="containsText" dxfId="441" priority="30" operator="containsText" text="_">
      <formula>NOT(ISERROR(SEARCH("_",F25)))</formula>
    </cfRule>
  </conditionalFormatting>
  <conditionalFormatting sqref="F28">
    <cfRule type="containsBlanks" dxfId="440" priority="27">
      <formula>LEN(TRIM(F28))=0</formula>
    </cfRule>
    <cfRule type="containsText" dxfId="439" priority="28" operator="containsText" text="_">
      <formula>NOT(ISERROR(SEARCH("_",F28)))</formula>
    </cfRule>
  </conditionalFormatting>
  <conditionalFormatting sqref="F31">
    <cfRule type="containsBlanks" dxfId="438" priority="25">
      <formula>LEN(TRIM(F31))=0</formula>
    </cfRule>
    <cfRule type="containsText" dxfId="437" priority="26" operator="containsText" text="_">
      <formula>NOT(ISERROR(SEARCH("_",F31)))</formula>
    </cfRule>
  </conditionalFormatting>
  <conditionalFormatting sqref="F34">
    <cfRule type="containsBlanks" dxfId="436" priority="23">
      <formula>LEN(TRIM(F34))=0</formula>
    </cfRule>
    <cfRule type="containsText" dxfId="435" priority="24" operator="containsText" text="_">
      <formula>NOT(ISERROR(SEARCH("_",F34)))</formula>
    </cfRule>
  </conditionalFormatting>
  <conditionalFormatting sqref="F37">
    <cfRule type="containsBlanks" dxfId="434" priority="21">
      <formula>LEN(TRIM(F37))=0</formula>
    </cfRule>
    <cfRule type="containsText" dxfId="433" priority="22" operator="containsText" text="_">
      <formula>NOT(ISERROR(SEARCH("_",F37)))</formula>
    </cfRule>
  </conditionalFormatting>
  <conditionalFormatting sqref="F40">
    <cfRule type="containsBlanks" dxfId="432" priority="19">
      <formula>LEN(TRIM(F40))=0</formula>
    </cfRule>
    <cfRule type="containsText" dxfId="431" priority="20" operator="containsText" text="_">
      <formula>NOT(ISERROR(SEARCH("_",F40)))</formula>
    </cfRule>
  </conditionalFormatting>
  <conditionalFormatting sqref="F43">
    <cfRule type="containsBlanks" dxfId="430" priority="17">
      <formula>LEN(TRIM(F43))=0</formula>
    </cfRule>
    <cfRule type="containsText" dxfId="429" priority="18" operator="containsText" text="_">
      <formula>NOT(ISERROR(SEARCH("_",F43)))</formula>
    </cfRule>
  </conditionalFormatting>
  <conditionalFormatting sqref="F46">
    <cfRule type="containsBlanks" dxfId="428" priority="15">
      <formula>LEN(TRIM(F46))=0</formula>
    </cfRule>
    <cfRule type="containsText" dxfId="427" priority="16" operator="containsText" text="_">
      <formula>NOT(ISERROR(SEARCH("_",F46)))</formula>
    </cfRule>
  </conditionalFormatting>
  <conditionalFormatting sqref="F49">
    <cfRule type="containsBlanks" dxfId="426" priority="13">
      <formula>LEN(TRIM(F49))=0</formula>
    </cfRule>
    <cfRule type="containsText" dxfId="425" priority="14" operator="containsText" text="_">
      <formula>NOT(ISERROR(SEARCH("_",F49)))</formula>
    </cfRule>
  </conditionalFormatting>
  <conditionalFormatting sqref="F52">
    <cfRule type="containsBlanks" dxfId="424" priority="11">
      <formula>LEN(TRIM(F52))=0</formula>
    </cfRule>
    <cfRule type="containsText" dxfId="423" priority="12" operator="containsText" text="_">
      <formula>NOT(ISERROR(SEARCH("_",F52)))</formula>
    </cfRule>
  </conditionalFormatting>
  <conditionalFormatting sqref="F55">
    <cfRule type="containsBlanks" dxfId="422" priority="9">
      <formula>LEN(TRIM(F55))=0</formula>
    </cfRule>
    <cfRule type="containsText" dxfId="421" priority="10" operator="containsText" text="_">
      <formula>NOT(ISERROR(SEARCH("_",F55)))</formula>
    </cfRule>
  </conditionalFormatting>
  <conditionalFormatting sqref="F58">
    <cfRule type="containsBlanks" dxfId="420" priority="7">
      <formula>LEN(TRIM(F58))=0</formula>
    </cfRule>
    <cfRule type="containsText" dxfId="419" priority="8" operator="containsText" text="_">
      <formula>NOT(ISERROR(SEARCH("_",F58)))</formula>
    </cfRule>
  </conditionalFormatting>
  <conditionalFormatting sqref="F61">
    <cfRule type="containsBlanks" dxfId="418" priority="5">
      <formula>LEN(TRIM(F61))=0</formula>
    </cfRule>
    <cfRule type="containsText" dxfId="417" priority="6" operator="containsText" text="_">
      <formula>NOT(ISERROR(SEARCH("_",F61)))</formula>
    </cfRule>
  </conditionalFormatting>
  <conditionalFormatting sqref="F64">
    <cfRule type="containsBlanks" dxfId="416" priority="3">
      <formula>LEN(TRIM(F64))=0</formula>
    </cfRule>
    <cfRule type="containsText" dxfId="415" priority="4" operator="containsText" text="_">
      <formula>NOT(ISERROR(SEARCH("_",F64)))</formula>
    </cfRule>
  </conditionalFormatting>
  <conditionalFormatting sqref="B5">
    <cfRule type="containsBlanks" dxfId="414" priority="2">
      <formula>LEN(TRIM(B5))=0</formula>
    </cfRule>
  </conditionalFormatting>
  <conditionalFormatting sqref="D5">
    <cfRule type="containsBlanks" dxfId="413" priority="1">
      <formula>LEN(TRIM(D5))=0</formula>
    </cfRule>
  </conditionalFormatting>
  <dataValidations count="2">
    <dataValidation type="whole" errorStyle="warning" allowBlank="1" showErrorMessage="1" errorTitle="Too many / too few questions!" error="Computer will assume 20." sqref="H2" xr:uid="{5012DBE7-D322-4907-9975-B25E155F40D8}">
      <formula1>1</formula1>
      <formula2>20</formula2>
    </dataValidation>
    <dataValidation type="list" errorStyle="information" allowBlank="1" showErrorMessage="1" errorTitle="Invalid Choice." error="Computer will assume 'Always' unless you choose otherwise!" sqref="G6:H6" xr:uid="{38A45D9C-D7E3-4ECA-A183-988D5AE391F5}">
      <formula1>"Show Tools?,Always,Sometimes"</formula1>
    </dataValidation>
  </dataValidations>
  <hyperlinks>
    <hyperlink ref="F4" r:id="rId1" tooltip="CLICK to use Counting Pebbles" display="http://www.barefacedmaths.co.uk/Pebbles.htm" xr:uid="{E737548D-AB7E-4A78-82A2-C2E0E719AD07}"/>
    <hyperlink ref="I1" location="Summary!C2" tooltip="CLICK to see your results and collect rewards" display="Summary -&gt;" xr:uid="{B791054D-9405-4C54-A2C0-B3B943F13059}"/>
    <hyperlink ref="B2:C2" location="Intro!I5" tooltip="CLICK to revisit INSTRUCTIONS or CHANGE TOPIC" display="&lt;- Intro" xr:uid="{FA9B910B-938A-44DF-903C-926540327F18}"/>
    <hyperlink ref="G4:H4" r:id="rId2" tooltip="CLICK to use an Abacus" display="http://www.barefacedmaths.co.uk/resources_files/Abacus.xlsx" xr:uid="{5C8C0F92-4F7F-4268-B7EC-2312DA85F4B5}"/>
    <hyperlink ref="I3" r:id="rId3" tooltip="CLICK to use Cuisenaire Rods" display="http://www.barefacedmaths.co.uk/Cuisennaire.htm" xr:uid="{25C10116-47B9-4AB9-9636-491AAA214728}"/>
    <hyperlink ref="I4" location="Numberlines!D2" tooltip="CLICK to use numberlines." display="Numberlines!D2" xr:uid="{69585B80-2009-49F5-B07E-9550121E1D25}"/>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D8E38-744A-455B-A4E5-244EEED0F33B}">
  <sheetPr>
    <tabColor rgb="FF00B0F0"/>
  </sheetPr>
  <dimension ref="A1:Q66"/>
  <sheetViews>
    <sheetView showGridLines="0" showRowColHeaders="0" workbookViewId="0">
      <pane xSplit="1" ySplit="5" topLeftCell="B6" activePane="bottomRight" state="frozen"/>
      <selection pane="topRight" activeCell="B1" sqref="B1"/>
      <selection pane="bottomLeft" activeCell="A6" sqref="A6"/>
      <selection pane="bottomRight" activeCell="D2" sqref="D2"/>
    </sheetView>
  </sheetViews>
  <sheetFormatPr defaultRowHeight="14.4" x14ac:dyDescent="0.3"/>
  <cols>
    <col min="1" max="1" width="5.44140625" style="26" customWidth="1"/>
    <col min="2" max="2" width="6.33203125" customWidth="1"/>
    <col min="3" max="3" width="2.6640625" customWidth="1"/>
    <col min="4" max="4" width="6.33203125" customWidth="1"/>
    <col min="5" max="5" width="4" customWidth="1"/>
    <col min="6" max="6" width="6.88671875" customWidth="1"/>
    <col min="7" max="7" width="3.21875" customWidth="1"/>
    <col min="8" max="8" width="6.5546875" customWidth="1"/>
    <col min="9" max="9" width="20.88671875" customWidth="1"/>
    <col min="10" max="17" width="8.88671875" hidden="1" customWidth="1"/>
  </cols>
  <sheetData>
    <row r="1" spans="1:17" ht="15" thickBot="1" x14ac:dyDescent="0.35">
      <c r="E1" s="27" t="s">
        <v>41</v>
      </c>
      <c r="I1" s="51" t="s">
        <v>16</v>
      </c>
      <c r="J1" t="str">
        <f>_xlfn.UNICHAR(10003)</f>
        <v>✓</v>
      </c>
      <c r="K1">
        <f>IF(ISBLANK(H2),0,IF(OR(H2&lt;1,H2&gt;20),20,H2))</f>
        <v>0</v>
      </c>
      <c r="L1" t="s">
        <v>36</v>
      </c>
      <c r="M1">
        <f>IF(OR(N4&gt;0,O4&gt;0),1,0)</f>
        <v>0</v>
      </c>
      <c r="N1" t="s">
        <v>39</v>
      </c>
      <c r="O1">
        <f>IF(OR(M2&gt;0,ABS(F2-D2)&lt;5),MIN(D2,F2,0),MIN(D2,F2))</f>
        <v>0</v>
      </c>
      <c r="P1" t="s">
        <v>40</v>
      </c>
      <c r="Q1">
        <f>IF(OR(M2&gt;0,ABS(F2-D2)&lt;5),MAX(D2,F2,12),MAX(D2,F2))</f>
        <v>12</v>
      </c>
    </row>
    <row r="2" spans="1:17" ht="18.600000000000001" thickBot="1" x14ac:dyDescent="0.4">
      <c r="B2" s="112" t="str">
        <f>IF(AND(ISBLANK(D2),ISBLANK(F2)),"","&lt;- Intro")</f>
        <v/>
      </c>
      <c r="C2" s="121"/>
      <c r="D2" s="85"/>
      <c r="E2" s="27" t="s">
        <v>0</v>
      </c>
      <c r="F2" s="85"/>
      <c r="G2" s="27" t="s">
        <v>21</v>
      </c>
      <c r="H2" s="85"/>
      <c r="I2" s="29" t="s">
        <v>22</v>
      </c>
      <c r="L2" t="s">
        <v>42</v>
      </c>
      <c r="M2">
        <f>IF(AND(ISBLANK(D2),NOT(ISBLANK(F2))),F2,IF(AND(ISBLANK(F2),NOT(ISBLANK(D2))),D2,0))</f>
        <v>0</v>
      </c>
    </row>
    <row r="3" spans="1:17" x14ac:dyDescent="0.3">
      <c r="A3" s="111" t="str">
        <f>IF(Intro!C5="enter name here","",Intro!C5)</f>
        <v/>
      </c>
      <c r="B3" s="111"/>
      <c r="C3" s="111"/>
      <c r="D3" s="111"/>
      <c r="E3" s="111"/>
      <c r="F3" s="111"/>
      <c r="G3" s="110" t="str">
        <f>IF(Intro!C6="enter date","",Intro!C6)</f>
        <v/>
      </c>
      <c r="H3" s="110"/>
      <c r="I3" s="44" t="str">
        <f>IF(OR(G6="Sometimes",G6="Show Tools?"),IF(Q4&gt;0,"Cuisenaire Rods",""),"Cuisenaire Rods")</f>
        <v/>
      </c>
    </row>
    <row r="4" spans="1:17" ht="15" thickBot="1" x14ac:dyDescent="0.35">
      <c r="C4" s="27" t="s">
        <v>23</v>
      </c>
      <c r="F4" s="43" t="str">
        <f>IF(OR(G6="Sometimes",G6="Show Tools?"),IF(Q4&gt;0,"Pebbles",""),"Pebbles")</f>
        <v/>
      </c>
      <c r="G4" s="114" t="str">
        <f>IF(OR(G6="Sometimes",G6="Show Tools?"),IF(Q4&gt;0,"Abacus",""),"Abacus")</f>
        <v/>
      </c>
      <c r="H4" s="115"/>
      <c r="I4" s="40" t="str">
        <f>IF(OR(G6="Sometimes",G6="Show Tools?"),IF(Q4&gt;0,"Numberlines",""),"Numberlines")</f>
        <v/>
      </c>
      <c r="K4">
        <f>SUM(K8:K65)</f>
        <v>0</v>
      </c>
      <c r="L4">
        <f>SUM(L8:L65)</f>
        <v>0</v>
      </c>
      <c r="N4">
        <f t="shared" ref="N4:P4" si="0">SUM(N8:N65)</f>
        <v>0</v>
      </c>
      <c r="O4">
        <f t="shared" si="0"/>
        <v>0</v>
      </c>
      <c r="P4">
        <f t="shared" si="0"/>
        <v>0</v>
      </c>
      <c r="Q4">
        <f>SUM(Q8:Q65)</f>
        <v>0</v>
      </c>
    </row>
    <row r="5" spans="1:17" ht="19.2" thickTop="1" thickBot="1" x14ac:dyDescent="0.35">
      <c r="B5" s="86" t="str">
        <f ca="1">IF(AND(N4=O4,P4=N4,Q4=0,N4&lt;K1),INT(RANDBETWEEN(O1,Q1)),"")</f>
        <v/>
      </c>
      <c r="D5" s="86" t="str">
        <f ca="1">IF(AND(O4&lt;N4,Q4=0,O4&lt;K1),IF(M2&gt;0,M2,INT(RANDBETWEEN(MIN(D2,F2),MAX(D2,F2)))),"")</f>
        <v/>
      </c>
      <c r="F5" s="31" t="str">
        <f>IF(OR(K4&lt;K1,K1&lt;1),"","Well done!")</f>
        <v/>
      </c>
      <c r="G5" s="38" t="str">
        <f>IF(OR(K4&lt;K1,K1&lt;1),"",K4)</f>
        <v/>
      </c>
      <c r="H5" s="38" t="str">
        <f>IF(OR(K4&lt;K1,K1&lt;1),"","out of")</f>
        <v/>
      </c>
      <c r="I5" s="39" t="str">
        <f>IF(OR(K4&lt;K1,K1&lt;1),"",_xlfn.CONCAT(K1," with ",L4,IF(L4=1," correction!"," corrections!")))</f>
        <v/>
      </c>
      <c r="K5" t="s">
        <v>27</v>
      </c>
      <c r="L5" t="s">
        <v>28</v>
      </c>
      <c r="N5" t="s">
        <v>29</v>
      </c>
      <c r="O5" t="s">
        <v>30</v>
      </c>
      <c r="P5" t="s">
        <v>33</v>
      </c>
      <c r="Q5" t="s">
        <v>31</v>
      </c>
    </row>
    <row r="6" spans="1:17" ht="15.6" thickTop="1" thickBot="1" x14ac:dyDescent="0.35">
      <c r="A6"/>
      <c r="G6" s="119" t="s">
        <v>61</v>
      </c>
      <c r="H6" s="120"/>
    </row>
    <row r="7" spans="1:17" ht="29.4" customHeight="1" thickBot="1" x14ac:dyDescent="0.35">
      <c r="B7" s="122" t="s">
        <v>43</v>
      </c>
      <c r="C7" s="122"/>
      <c r="D7" s="122"/>
      <c r="E7" s="122"/>
      <c r="F7" s="122"/>
      <c r="G7" s="122"/>
      <c r="H7" s="122"/>
      <c r="I7" s="122"/>
    </row>
    <row r="8" spans="1:17" ht="18.600000000000001" thickBot="1" x14ac:dyDescent="0.4">
      <c r="A8" s="26" t="str">
        <f>IF($K$1&gt;0,"Q1:   ","")</f>
        <v/>
      </c>
      <c r="B8" s="33" t="str">
        <f>IF(A8="","","_")</f>
        <v/>
      </c>
      <c r="C8" s="30" t="str">
        <f>IF(A8="","","x")</f>
        <v/>
      </c>
      <c r="D8" s="33" t="str">
        <f>IF(A8="","","_")</f>
        <v/>
      </c>
      <c r="E8" s="32" t="str">
        <f>IF(A8="","","=")</f>
        <v/>
      </c>
      <c r="F8" s="33" t="str">
        <f>IF(A8="","","_")</f>
        <v/>
      </c>
      <c r="G8" s="116" t="str">
        <f>IF(OR(ISBLANK(F8),F8="",F8="_"),"",IF(OR(ABS(B8)&lt;2,ABS(D8)&lt;2,ABS(F8)&lt;2),IF(B8*D8=F8,_xlfn.CONCAT($J$1," Excellent! 1s and 0s are tricky!"),"Careful! 1s and 0s are tricky!"),IF(B8*D8=F8,_xlfn.CONCAT($J$1,"    well done!"),IF(ABS(B8*D8)=ABS(F8),"  o^o  Watch the sign!",IF(OR(MOD(F8,B8)=0,MOD(F8,D8)=0),"  o^o  Count multiples carefully!",IF(OR(ABS(B8)&lt;2,ABS(D8)&lt;2),"Careful! 1s and 0s are tricky!","Oops! Check using the Tools above."))))))</f>
        <v/>
      </c>
      <c r="H8" s="117" t="e">
        <f t="shared" ref="H8:I8" si="1">IF(ISBLANK(C8),"",IF(C8-E8=G8,IF(AND(MOD(C8,10)&lt;MOD(E8,10),MOD(C8,10)&gt;0),_xlfn.CONCAT($J$1," brilliant counting back past ",G8-MOD(G8,10)+10),_xlfn.CONCAT($J$1,"    well done!")),IF(C8+E8=G8,"o^o  Subtract DOWN numberlines!",IF(ABS(C8-E8)=G8,"  o^o Watch the sign!",IF(OR(ABS(C8)&lt;2,ABS(E8)&lt;2),"Careful! 1s and 0s are tricky!",IF(AND(MOD(C8,10)&lt;MOD(E8,10),MOD(C8,10)&gt;0),"Careful counting past a 10 or 0!","Oops! Check using the Tools."))))))</f>
        <v>#VALUE!</v>
      </c>
      <c r="I8" s="117" t="e">
        <f t="shared" si="1"/>
        <v>#VALUE!</v>
      </c>
      <c r="J8">
        <f>IF(OR(B8="",B8="_",D8="",D8="_",F8="",F8="_"),0,IF(B8*D8=F8,1,-1))</f>
        <v>0</v>
      </c>
      <c r="K8">
        <f>IF(AND(OR(ISBLANK(F8),F8="",F8="_"),OR(ISBLANK(F9),F9="")),0,IF(OR(J8=1,J9=1),1,0))</f>
        <v>0</v>
      </c>
      <c r="L8">
        <f>IF(OR(AND(J9=0,J8=1),AND(J9=0,J8=0),J9=-1),0,1)</f>
        <v>0</v>
      </c>
      <c r="N8">
        <f>IF(OR(B8="",B8="_",ISBLANK(B8)),0,1)</f>
        <v>0</v>
      </c>
      <c r="O8">
        <f>IF(OR(D8="",D8="_",ISBLANK(D8)),0,1)</f>
        <v>0</v>
      </c>
      <c r="P8">
        <f>IF(OR(F8="",F8="_",ISBLANK(F8)),0,1)</f>
        <v>0</v>
      </c>
      <c r="Q8">
        <f>IF(OR(B9="",B9="_"),0,IF(OR(F9="",F9="_"),1,0))</f>
        <v>0</v>
      </c>
    </row>
    <row r="9" spans="1:17" ht="18.600000000000001" thickBot="1" x14ac:dyDescent="0.4">
      <c r="A9" s="31" t="str">
        <f>IF(J8=-1,"retry","")</f>
        <v/>
      </c>
      <c r="B9" s="35" t="str">
        <f>IF(J8=-1,B8,"")</f>
        <v/>
      </c>
      <c r="C9" s="34" t="str">
        <f>IF($J8=-1,"x","")</f>
        <v/>
      </c>
      <c r="D9" s="35" t="str">
        <f>IF(J8=-1,D8,"")</f>
        <v/>
      </c>
      <c r="E9" s="34" t="str">
        <f>IF($J8=-1,"=","")</f>
        <v/>
      </c>
      <c r="F9" s="36" t="str">
        <f>IF(J8=-1,"_","")</f>
        <v/>
      </c>
      <c r="G9" s="118" t="str">
        <f>IF(OR(ISBLANK(F9),F9="",F9="_"),"",IF(OR(ABS(B9)&lt;2,ABS(D9)&lt;2),IF(B9*D9=F9,_xlfn.CONCAT($J$1,"   Well corrected!")," Oops! Check again and retype."),IF(B9*D9=F9,_xlfn.CONCAT($J$1,"    Well corrected!"),IF(ABS(B9*D9)=ABS(F9),"  o^o  Watch the sign!"," Oops! Check again and retype."))))</f>
        <v/>
      </c>
      <c r="H9" s="117"/>
      <c r="I9" s="117"/>
      <c r="J9">
        <f>IF(OR(B9="",B9="_",D9="",D9="_",F9="",F9="_"),0,IF(B9*D9=F9,1,-1))</f>
        <v>0</v>
      </c>
    </row>
    <row r="10" spans="1:17" ht="15" thickBot="1" x14ac:dyDescent="0.35">
      <c r="B10" s="8">
        <f>IF(OR(B11="",B11="_"),0,IF(B11&lt;0,MOD(ABS(B11),10),MOD(B11,10)))</f>
        <v>0</v>
      </c>
      <c r="D10" s="8">
        <f>IF(OR(D11="",D11="_"),0,IF(D11&lt;0,MOD(ABS(D11),10),MOD(D11,10)))</f>
        <v>0</v>
      </c>
    </row>
    <row r="11" spans="1:17" ht="18.600000000000001" thickBot="1" x14ac:dyDescent="0.4">
      <c r="A11" s="26" t="str">
        <f>IF($K$1&gt;1,"Q2:   ","")</f>
        <v/>
      </c>
      <c r="B11" s="33" t="str">
        <f>IF(A11="","","_")</f>
        <v/>
      </c>
      <c r="C11" s="30" t="str">
        <f t="shared" ref="C11" si="2">IF(A11="","","x")</f>
        <v/>
      </c>
      <c r="D11" s="33" t="str">
        <f>IF(A11="","","_")</f>
        <v/>
      </c>
      <c r="E11" s="32" t="str">
        <f>IF(A11="","","=")</f>
        <v/>
      </c>
      <c r="F11" s="33" t="str">
        <f>IF(A11="","","_")</f>
        <v/>
      </c>
      <c r="G11" s="116" t="str">
        <f>IF(OR(ISBLANK(F11),F11="",F11="_"),"",IF(OR(ABS(B11)&lt;2,ABS(D11)&lt;2,ABS(F11)&lt;2),IF(B11*D11=F11,_xlfn.CONCAT($J$1," Excellent! 1s and 0s are tricky!"),"Careful! 1s and 0s are tricky!"),IF(B11*D11=F11,_xlfn.CONCAT($J$1,"    well done!"),IF(ABS(B11*D11)=ABS(F11),"  o^o  Watch the sign!",IF(OR(MOD(F11,B11)=0,MOD(F11,D11)=0),"  o^o  Count multiples carefully!",IF(OR(ABS(B11)&lt;2,ABS(D11)&lt;2),"Careful! 1s and 0s are tricky!","Oops! Check using the Tools above."))))))</f>
        <v/>
      </c>
      <c r="H11" s="117" t="e">
        <f t="shared" ref="H11" si="3">IF(ISBLANK(C11),"",IF(C11-E11=G11,IF(AND(MOD(C11,10)&lt;MOD(E11,10),MOD(C11,10)&gt;0),_xlfn.CONCAT($J$1," brilliant counting back past ",G11-MOD(G11,10)+10),_xlfn.CONCAT($J$1,"    well done!")),IF(C11+E11=G11,"o^o  Subtract DOWN numberlines!",IF(ABS(C11-E11)=G11,"  o^o Watch the sign!",IF(OR(ABS(C11)&lt;2,ABS(E11)&lt;2),"Careful! 1s and 0s are tricky!",IF(AND(MOD(C11,10)&lt;MOD(E11,10),MOD(C11,10)&gt;0),"Careful counting past a 10 or 0!","Oops! Check using the Tools."))))))</f>
        <v>#VALUE!</v>
      </c>
      <c r="I11" s="117" t="e">
        <f t="shared" ref="I11" si="4">IF(ISBLANK(D11),"",IF(D11-F11=H11,IF(AND(MOD(D11,10)&lt;MOD(F11,10),MOD(D11,10)&gt;0),_xlfn.CONCAT($J$1," brilliant counting back past ",H11-MOD(H11,10)+10),_xlfn.CONCAT($J$1,"    well done!")),IF(D11+F11=H11,"o^o  Subtract DOWN numberlines!",IF(ABS(D11-F11)=H11,"  o^o Watch the sign!",IF(OR(ABS(D11)&lt;2,ABS(F11)&lt;2),"Careful! 1s and 0s are tricky!",IF(AND(MOD(D11,10)&lt;MOD(F11,10),MOD(D11,10)&gt;0),"Careful counting past a 10 or 0!","Oops! Check using the Tools."))))))</f>
        <v>#VALUE!</v>
      </c>
      <c r="J11">
        <f t="shared" ref="J11:J12" si="5">IF(OR(B11="",B11="_",D11="",D11="_",F11="",F11="_"),0,IF(B11*D11=F11,1,-1))</f>
        <v>0</v>
      </c>
      <c r="K11">
        <f t="shared" ref="K11" si="6">IF(AND(OR(ISBLANK(F11),F11="",F11="_"),OR(ISBLANK(F12),F12="")),0,IF(OR(J11=1,J12=1),1,0))</f>
        <v>0</v>
      </c>
      <c r="L11">
        <f>IF(OR(AND(J12=0,J11=1),AND(J12=0,J11=0),J12=-1),0,1)</f>
        <v>0</v>
      </c>
      <c r="N11">
        <f>IF(OR(B11="",B11="_",ISBLANK(B11)),0,1)</f>
        <v>0</v>
      </c>
      <c r="O11">
        <f>IF(OR(D11="",D11="_",ISBLANK(D11)),0,1)</f>
        <v>0</v>
      </c>
      <c r="P11">
        <f t="shared" ref="P11" si="7">IF(OR(F11="",F11="_",ISBLANK(F11)),0,1)</f>
        <v>0</v>
      </c>
      <c r="Q11">
        <f>IF(OR(B12="",B12="_"),0,IF(OR(F12="",F12="_"),1,0))</f>
        <v>0</v>
      </c>
    </row>
    <row r="12" spans="1:17" ht="18.600000000000001" thickBot="1" x14ac:dyDescent="0.4">
      <c r="A12" s="31" t="str">
        <f>IF(J11=-1,"retry","")</f>
        <v/>
      </c>
      <c r="B12" s="35" t="str">
        <f>IF(J11=-1,B11,"")</f>
        <v/>
      </c>
      <c r="C12" s="34" t="str">
        <f t="shared" ref="C12" si="8">IF($J11=-1,"x","")</f>
        <v/>
      </c>
      <c r="D12" s="35" t="str">
        <f>IF(J11=-1,D11,"")</f>
        <v/>
      </c>
      <c r="E12" s="34" t="str">
        <f>IF($J11=-1,"=","")</f>
        <v/>
      </c>
      <c r="F12" s="36" t="str">
        <f>IF(J11=-1,"_","")</f>
        <v/>
      </c>
      <c r="G12" s="118" t="str">
        <f>IF(OR(ISBLANK(F12),F12="",F12="_"),"",IF(OR(ABS(B12)&lt;2,ABS(D12)&lt;2),IF(B12*D12=F12,_xlfn.CONCAT($J$1,"   Well corrected!")," Oops! Check again and retype."),IF(B12*D12=F12,_xlfn.CONCAT($J$1,"    Well corrected!"),IF(ABS(B12*D12)=ABS(F12),"  o^o  Watch the sign!"," Oops! Check again and retype."))))</f>
        <v/>
      </c>
      <c r="H12" s="117"/>
      <c r="I12" s="117"/>
      <c r="J12">
        <f t="shared" si="5"/>
        <v>0</v>
      </c>
    </row>
    <row r="13" spans="1:17" ht="15" thickBot="1" x14ac:dyDescent="0.35">
      <c r="B13" s="8">
        <f>IF(OR(B14="",B14="_"),0,IF(B14&lt;0,MOD(ABS(B14),10),MOD(B14,10)))</f>
        <v>0</v>
      </c>
      <c r="D13" s="8">
        <f>IF(OR(D14="",D14="_"),0,IF(D14&lt;0,MOD(ABS(D14),10),MOD(D14,10)))</f>
        <v>0</v>
      </c>
    </row>
    <row r="14" spans="1:17" ht="18.600000000000001" thickBot="1" x14ac:dyDescent="0.4">
      <c r="A14" s="26" t="str">
        <f>IF($K$1&gt;2,"Q3:   ","")</f>
        <v/>
      </c>
      <c r="B14" s="33" t="str">
        <f>IF(A14="","","_")</f>
        <v/>
      </c>
      <c r="C14" s="30" t="str">
        <f t="shared" ref="C14" si="9">IF(A14="","","x")</f>
        <v/>
      </c>
      <c r="D14" s="33" t="str">
        <f>IF(A14="","","_")</f>
        <v/>
      </c>
      <c r="E14" s="32" t="str">
        <f>IF(A14="","","=")</f>
        <v/>
      </c>
      <c r="F14" s="33" t="str">
        <f>IF(A14="","","_")</f>
        <v/>
      </c>
      <c r="G14" s="116" t="str">
        <f>IF(OR(ISBLANK(F14),F14="",F14="_"),"",IF(OR(ABS(B14)&lt;2,ABS(D14)&lt;2,ABS(F14)&lt;2),IF(B14*D14=F14,_xlfn.CONCAT($J$1," Excellent! 1s and 0s are tricky!"),"Careful! 1s and 0s are tricky!"),IF(B14*D14=F14,_xlfn.CONCAT($J$1,"    well done!"),IF(ABS(B14*D14)=ABS(F14),"  o^o  Watch the sign!",IF(OR(MOD(F14,B14)=0,MOD(F14,D14)=0),"  o^o  Count multiples carefully!",IF(OR(ABS(B14)&lt;2,ABS(D14)&lt;2),"Careful! 1s and 0s are tricky!","Oops! Check using the Tools above."))))))</f>
        <v/>
      </c>
      <c r="H14" s="117" t="e">
        <f t="shared" ref="H14" si="10">IF(ISBLANK(C14),"",IF(C14-E14=G14,IF(AND(MOD(C14,10)&lt;MOD(E14,10),MOD(C14,10)&gt;0),_xlfn.CONCAT($J$1," brilliant counting back past ",G14-MOD(G14,10)+10),_xlfn.CONCAT($J$1,"    well done!")),IF(C14+E14=G14,"o^o  Subtract DOWN numberlines!",IF(ABS(C14-E14)=G14,"  o^o Watch the sign!",IF(OR(ABS(C14)&lt;2,ABS(E14)&lt;2),"Careful! 1s and 0s are tricky!",IF(AND(MOD(C14,10)&lt;MOD(E14,10),MOD(C14,10)&gt;0),"Careful counting past a 10 or 0!","Oops! Check using the Tools."))))))</f>
        <v>#VALUE!</v>
      </c>
      <c r="I14" s="117" t="e">
        <f t="shared" ref="I14" si="11">IF(ISBLANK(D14),"",IF(D14-F14=H14,IF(AND(MOD(D14,10)&lt;MOD(F14,10),MOD(D14,10)&gt;0),_xlfn.CONCAT($J$1," brilliant counting back past ",H14-MOD(H14,10)+10),_xlfn.CONCAT($J$1,"    well done!")),IF(D14+F14=H14,"o^o  Subtract DOWN numberlines!",IF(ABS(D14-F14)=H14,"  o^o Watch the sign!",IF(OR(ABS(D14)&lt;2,ABS(F14)&lt;2),"Careful! 1s and 0s are tricky!",IF(AND(MOD(D14,10)&lt;MOD(F14,10),MOD(D14,10)&gt;0),"Careful counting past a 10 or 0!","Oops! Check using the Tools."))))))</f>
        <v>#VALUE!</v>
      </c>
      <c r="J14">
        <f t="shared" ref="J14:J15" si="12">IF(OR(B14="",B14="_",D14="",D14="_",F14="",F14="_"),0,IF(B14*D14=F14,1,-1))</f>
        <v>0</v>
      </c>
      <c r="K14">
        <f t="shared" ref="K14" si="13">IF(AND(OR(ISBLANK(F14),F14="",F14="_"),OR(ISBLANK(F15),F15="")),0,IF(OR(J14=1,J15=1),1,0))</f>
        <v>0</v>
      </c>
      <c r="L14">
        <f>IF(OR(AND(J15=0,J14=1),AND(J15=0,J14=0),J15=-1),0,1)</f>
        <v>0</v>
      </c>
      <c r="N14">
        <f>IF(OR(B14="",B14="_",ISBLANK(B14)),0,1)</f>
        <v>0</v>
      </c>
      <c r="O14">
        <f>IF(OR(D14="",D14="_",ISBLANK(D14)),0,1)</f>
        <v>0</v>
      </c>
      <c r="P14">
        <f t="shared" ref="P14" si="14">IF(OR(F14="",F14="_",ISBLANK(F14)),0,1)</f>
        <v>0</v>
      </c>
      <c r="Q14">
        <f>IF(OR(B15="",B15="_"),0,IF(OR(F15="",F15="_"),1,0))</f>
        <v>0</v>
      </c>
    </row>
    <row r="15" spans="1:17" ht="18.600000000000001" thickBot="1" x14ac:dyDescent="0.4">
      <c r="A15" s="31" t="str">
        <f>IF(J14=-1,"retry","")</f>
        <v/>
      </c>
      <c r="B15" s="35" t="str">
        <f>IF(J14=-1,B14,"")</f>
        <v/>
      </c>
      <c r="C15" s="34" t="str">
        <f t="shared" ref="C15" si="15">IF($J14=-1,"x","")</f>
        <v/>
      </c>
      <c r="D15" s="35" t="str">
        <f>IF(J14=-1,D14,"")</f>
        <v/>
      </c>
      <c r="E15" s="34" t="str">
        <f>IF($J14=-1,"=","")</f>
        <v/>
      </c>
      <c r="F15" s="36" t="str">
        <f>IF(J14=-1,"_","")</f>
        <v/>
      </c>
      <c r="G15" s="118" t="str">
        <f>IF(OR(ISBLANK(F15),F15="",F15="_"),"",IF(OR(ABS(B15)&lt;2,ABS(D15)&lt;2),IF(B15*D15=F15,_xlfn.CONCAT($J$1,"   Well corrected!")," Oops! Check again and retype."),IF(B15*D15=F15,_xlfn.CONCAT($J$1,"    Well corrected!"),IF(ABS(B15*D15)=ABS(F15),"  o^o  Watch the sign!"," Oops! Check again and retype."))))</f>
        <v/>
      </c>
      <c r="H15" s="117"/>
      <c r="I15" s="117"/>
      <c r="J15">
        <f t="shared" si="12"/>
        <v>0</v>
      </c>
    </row>
    <row r="16" spans="1:17" ht="15" thickBot="1" x14ac:dyDescent="0.35">
      <c r="B16" s="8">
        <f>IF(OR(B17="",B17="_"),0,IF(B17&lt;0,MOD(ABS(B17),10),MOD(B17,10)))</f>
        <v>0</v>
      </c>
      <c r="D16" s="8">
        <f>IF(OR(D17="",D17="_"),0,IF(D17&lt;0,MOD(ABS(D17),10),MOD(D17,10)))</f>
        <v>0</v>
      </c>
    </row>
    <row r="17" spans="1:17" ht="18.600000000000001" thickBot="1" x14ac:dyDescent="0.4">
      <c r="A17" s="26" t="str">
        <f>IF($K$1&gt;3,"Q4:   ","")</f>
        <v/>
      </c>
      <c r="B17" s="33" t="str">
        <f>IF(A17="","","_")</f>
        <v/>
      </c>
      <c r="C17" s="30" t="str">
        <f t="shared" ref="C17" si="16">IF(A17="","","x")</f>
        <v/>
      </c>
      <c r="D17" s="33" t="str">
        <f>IF(A17="","","_")</f>
        <v/>
      </c>
      <c r="E17" s="32" t="str">
        <f>IF(A17="","","=")</f>
        <v/>
      </c>
      <c r="F17" s="33" t="str">
        <f>IF(A17="","","_")</f>
        <v/>
      </c>
      <c r="G17" s="116" t="str">
        <f>IF(OR(ISBLANK(F17),F17="",F17="_"),"",IF(OR(ABS(B17)&lt;2,ABS(D17)&lt;2,ABS(F17)&lt;2),IF(B17*D17=F17,_xlfn.CONCAT($J$1," Excellent! 1s and 0s are tricky!"),"Careful! 1s and 0s are tricky!"),IF(B17*D17=F17,_xlfn.CONCAT($J$1,"    well done!"),IF(ABS(B17*D17)=ABS(F17),"  o^o  Watch the sign!",IF(OR(MOD(F17,B17)=0,MOD(F17,D17)=0),"  o^o  Count multiples carefully!",IF(OR(ABS(B17)&lt;2,ABS(D17)&lt;2),"Careful! 1s and 0s are tricky!","Oops! Check using the Tools above."))))))</f>
        <v/>
      </c>
      <c r="H17" s="117" t="e">
        <f t="shared" ref="H17" si="17">IF(ISBLANK(C17),"",IF(C17-E17=G17,IF(AND(MOD(C17,10)&lt;MOD(E17,10),MOD(C17,10)&gt;0),_xlfn.CONCAT($J$1," brilliant counting back past ",G17-MOD(G17,10)+10),_xlfn.CONCAT($J$1,"    well done!")),IF(C17+E17=G17,"o^o  Subtract DOWN numberlines!",IF(ABS(C17-E17)=G17,"  o^o Watch the sign!",IF(OR(ABS(C17)&lt;2,ABS(E17)&lt;2),"Careful! 1s and 0s are tricky!",IF(AND(MOD(C17,10)&lt;MOD(E17,10),MOD(C17,10)&gt;0),"Careful counting past a 10 or 0!","Oops! Check using the Tools."))))))</f>
        <v>#VALUE!</v>
      </c>
      <c r="I17" s="117" t="e">
        <f t="shared" ref="I17" si="18">IF(ISBLANK(D17),"",IF(D17-F17=H17,IF(AND(MOD(D17,10)&lt;MOD(F17,10),MOD(D17,10)&gt;0),_xlfn.CONCAT($J$1," brilliant counting back past ",H17-MOD(H17,10)+10),_xlfn.CONCAT($J$1,"    well done!")),IF(D17+F17=H17,"o^o  Subtract DOWN numberlines!",IF(ABS(D17-F17)=H17,"  o^o Watch the sign!",IF(OR(ABS(D17)&lt;2,ABS(F17)&lt;2),"Careful! 1s and 0s are tricky!",IF(AND(MOD(D17,10)&lt;MOD(F17,10),MOD(D17,10)&gt;0),"Careful counting past a 10 or 0!","Oops! Check using the Tools."))))))</f>
        <v>#VALUE!</v>
      </c>
      <c r="J17">
        <f t="shared" ref="J17:J18" si="19">IF(OR(B17="",B17="_",D17="",D17="_",F17="",F17="_"),0,IF(B17*D17=F17,1,-1))</f>
        <v>0</v>
      </c>
      <c r="K17">
        <f t="shared" ref="K17" si="20">IF(AND(OR(ISBLANK(F17),F17="",F17="_"),OR(ISBLANK(F18),F18="")),0,IF(OR(J17=1,J18=1),1,0))</f>
        <v>0</v>
      </c>
      <c r="L17">
        <f>IF(OR(AND(J18=0,J17=1),AND(J18=0,J17=0),J18=-1),0,1)</f>
        <v>0</v>
      </c>
      <c r="N17">
        <f>IF(OR(B17="",B17="_",ISBLANK(B17)),0,1)</f>
        <v>0</v>
      </c>
      <c r="O17">
        <f>IF(OR(D17="",D17="_",ISBLANK(D17)),0,1)</f>
        <v>0</v>
      </c>
      <c r="P17">
        <f t="shared" ref="P17" si="21">IF(OR(F17="",F17="_",ISBLANK(F17)),0,1)</f>
        <v>0</v>
      </c>
      <c r="Q17">
        <f>IF(OR(B18="",B18="_"),0,IF(OR(F18="",F18="_"),1,0))</f>
        <v>0</v>
      </c>
    </row>
    <row r="18" spans="1:17" ht="18.600000000000001" thickBot="1" x14ac:dyDescent="0.4">
      <c r="A18" s="31" t="str">
        <f>IF(J17=-1,"retry","")</f>
        <v/>
      </c>
      <c r="B18" s="35" t="str">
        <f>IF(J17=-1,B17,"")</f>
        <v/>
      </c>
      <c r="C18" s="34" t="str">
        <f t="shared" ref="C18" si="22">IF($J17=-1,"x","")</f>
        <v/>
      </c>
      <c r="D18" s="35" t="str">
        <f>IF(J17=-1,D17,"")</f>
        <v/>
      </c>
      <c r="E18" s="34" t="str">
        <f>IF($J17=-1,"=","")</f>
        <v/>
      </c>
      <c r="F18" s="36" t="str">
        <f>IF(J17=-1,"_","")</f>
        <v/>
      </c>
      <c r="G18" s="118" t="str">
        <f>IF(OR(ISBLANK(F18),F18="",F18="_"),"",IF(OR(ABS(B18)&lt;2,ABS(D18)&lt;2),IF(B18*D18=F18,_xlfn.CONCAT($J$1,"   Well corrected!")," Oops! Check again and retype."),IF(B18*D18=F18,_xlfn.CONCAT($J$1,"    Well corrected!"),IF(ABS(B18*D18)=ABS(F18),"  o^o  Watch the sign!"," Oops! Check again and retype."))))</f>
        <v/>
      </c>
      <c r="H18" s="117"/>
      <c r="I18" s="117"/>
      <c r="J18">
        <f t="shared" si="19"/>
        <v>0</v>
      </c>
    </row>
    <row r="19" spans="1:17" ht="15" thickBot="1" x14ac:dyDescent="0.35">
      <c r="B19" s="8">
        <f>IF(OR(B20="",B20="_"),0,IF(B20&lt;0,MOD(ABS(B20),10),MOD(B20,10)))</f>
        <v>0</v>
      </c>
      <c r="D19" s="8">
        <f>IF(OR(D20="",D20="_"),0,IF(D20&lt;0,MOD(ABS(D20),10),MOD(D20,10)))</f>
        <v>0</v>
      </c>
    </row>
    <row r="20" spans="1:17" ht="18.600000000000001" thickBot="1" x14ac:dyDescent="0.4">
      <c r="A20" s="26" t="str">
        <f>IF($K$1&gt;4,"Q5:   ","")</f>
        <v/>
      </c>
      <c r="B20" s="33" t="str">
        <f>IF(A20="","","_")</f>
        <v/>
      </c>
      <c r="C20" s="30" t="str">
        <f t="shared" ref="C20" si="23">IF(A20="","","x")</f>
        <v/>
      </c>
      <c r="D20" s="33" t="str">
        <f>IF(A20="","","_")</f>
        <v/>
      </c>
      <c r="E20" s="32" t="str">
        <f>IF(A20="","","=")</f>
        <v/>
      </c>
      <c r="F20" s="33" t="str">
        <f>IF(A20="","","_")</f>
        <v/>
      </c>
      <c r="G20" s="116" t="str">
        <f>IF(OR(ISBLANK(F20),F20="",F20="_"),"",IF(OR(ABS(B20)&lt;2,ABS(D20)&lt;2,ABS(F20)&lt;2),IF(B20*D20=F20,_xlfn.CONCAT($J$1," Excellent! 1s and 0s are tricky!"),"Careful! 1s and 0s are tricky!"),IF(B20*D20=F20,_xlfn.CONCAT($J$1,"    well done!"),IF(ABS(B20*D20)=ABS(F20),"  o^o  Watch the sign!",IF(OR(MOD(F20,B20)=0,MOD(F20,D20)=0),"  o^o  Count multiples carefully!",IF(OR(ABS(B20)&lt;2,ABS(D20)&lt;2),"Careful! 1s and 0s are tricky!","Oops! Check using the Tools above."))))))</f>
        <v/>
      </c>
      <c r="H20" s="117" t="e">
        <f t="shared" ref="H20" si="24">IF(ISBLANK(C20),"",IF(C20-E20=G20,IF(AND(MOD(C20,10)&lt;MOD(E20,10),MOD(C20,10)&gt;0),_xlfn.CONCAT($J$1," brilliant counting back past ",G20-MOD(G20,10)+10),_xlfn.CONCAT($J$1,"    well done!")),IF(C20+E20=G20,"o^o  Subtract DOWN numberlines!",IF(ABS(C20-E20)=G20,"  o^o Watch the sign!",IF(OR(ABS(C20)&lt;2,ABS(E20)&lt;2),"Careful! 1s and 0s are tricky!",IF(AND(MOD(C20,10)&lt;MOD(E20,10),MOD(C20,10)&gt;0),"Careful counting past a 10 or 0!","Oops! Check using the Tools."))))))</f>
        <v>#VALUE!</v>
      </c>
      <c r="I20" s="117" t="e">
        <f t="shared" ref="I20" si="25">IF(ISBLANK(D20),"",IF(D20-F20=H20,IF(AND(MOD(D20,10)&lt;MOD(F20,10),MOD(D20,10)&gt;0),_xlfn.CONCAT($J$1," brilliant counting back past ",H20-MOD(H20,10)+10),_xlfn.CONCAT($J$1,"    well done!")),IF(D20+F20=H20,"o^o  Subtract DOWN numberlines!",IF(ABS(D20-F20)=H20,"  o^o Watch the sign!",IF(OR(ABS(D20)&lt;2,ABS(F20)&lt;2),"Careful! 1s and 0s are tricky!",IF(AND(MOD(D20,10)&lt;MOD(F20,10),MOD(D20,10)&gt;0),"Careful counting past a 10 or 0!","Oops! Check using the Tools."))))))</f>
        <v>#VALUE!</v>
      </c>
      <c r="J20">
        <f t="shared" ref="J20:J21" si="26">IF(OR(B20="",B20="_",D20="",D20="_",F20="",F20="_"),0,IF(B20*D20=F20,1,-1))</f>
        <v>0</v>
      </c>
      <c r="K20">
        <f t="shared" ref="K20" si="27">IF(AND(OR(ISBLANK(F20),F20="",F20="_"),OR(ISBLANK(F21),F21="")),0,IF(OR(J20=1,J21=1),1,0))</f>
        <v>0</v>
      </c>
      <c r="L20">
        <f>IF(OR(AND(J21=0,J20=1),AND(J21=0,J20=0),J21=-1),0,1)</f>
        <v>0</v>
      </c>
      <c r="N20">
        <f>IF(OR(B20="",B20="_",ISBLANK(B20)),0,1)</f>
        <v>0</v>
      </c>
      <c r="O20">
        <f>IF(OR(D20="",D20="_",ISBLANK(D20)),0,1)</f>
        <v>0</v>
      </c>
      <c r="P20">
        <f t="shared" ref="P20" si="28">IF(OR(F20="",F20="_",ISBLANK(F20)),0,1)</f>
        <v>0</v>
      </c>
      <c r="Q20">
        <f>IF(OR(B21="",B21="_"),0,IF(OR(F21="",F21="_"),1,0))</f>
        <v>0</v>
      </c>
    </row>
    <row r="21" spans="1:17" ht="18.600000000000001" thickBot="1" x14ac:dyDescent="0.4">
      <c r="A21" s="31" t="str">
        <f>IF(J20=-1,"retry","")</f>
        <v/>
      </c>
      <c r="B21" s="35" t="str">
        <f>IF(J20=-1,B20,"")</f>
        <v/>
      </c>
      <c r="C21" s="34" t="str">
        <f t="shared" ref="C21" si="29">IF($J20=-1,"x","")</f>
        <v/>
      </c>
      <c r="D21" s="35" t="str">
        <f>IF(J20=-1,D20,"")</f>
        <v/>
      </c>
      <c r="E21" s="34" t="str">
        <f>IF($J20=-1,"=","")</f>
        <v/>
      </c>
      <c r="F21" s="36" t="str">
        <f>IF(J20=-1,"_","")</f>
        <v/>
      </c>
      <c r="G21" s="118" t="str">
        <f>IF(OR(ISBLANK(F21),F21="",F21="_"),"",IF(OR(ABS(B21)&lt;2,ABS(D21)&lt;2),IF(B21*D21=F21,_xlfn.CONCAT($J$1,"   Well corrected!")," Oops! Check again and retype."),IF(B21*D21=F21,_xlfn.CONCAT($J$1,"    Well corrected!"),IF(ABS(B21*D21)=ABS(F21),"  o^o  Watch the sign!"," Oops! Check again and retype."))))</f>
        <v/>
      </c>
      <c r="H21" s="117"/>
      <c r="I21" s="117"/>
      <c r="J21">
        <f t="shared" si="26"/>
        <v>0</v>
      </c>
    </row>
    <row r="22" spans="1:17" ht="15" thickBot="1" x14ac:dyDescent="0.35">
      <c r="B22" s="8">
        <f>IF(OR(B23="",B23="_"),0,IF(B23&lt;0,MOD(ABS(B23),10),MOD(B23,10)))</f>
        <v>0</v>
      </c>
      <c r="D22" s="8">
        <f>IF(OR(D23="",D23="_"),0,IF(D23&lt;0,MOD(ABS(D23),10),MOD(D23,10)))</f>
        <v>0</v>
      </c>
    </row>
    <row r="23" spans="1:17" ht="18.600000000000001" thickBot="1" x14ac:dyDescent="0.4">
      <c r="A23" s="26" t="str">
        <f>IF($K$1&gt;5,"Q6:   ","")</f>
        <v/>
      </c>
      <c r="B23" s="33" t="str">
        <f>IF(A23="","","_")</f>
        <v/>
      </c>
      <c r="C23" s="30" t="str">
        <f t="shared" ref="C23" si="30">IF(A23="","","x")</f>
        <v/>
      </c>
      <c r="D23" s="33" t="str">
        <f>IF(A23="","","_")</f>
        <v/>
      </c>
      <c r="E23" s="32" t="str">
        <f>IF(A23="","","=")</f>
        <v/>
      </c>
      <c r="F23" s="33" t="str">
        <f>IF(A23="","","_")</f>
        <v/>
      </c>
      <c r="G23" s="116" t="str">
        <f>IF(OR(ISBLANK(F23),F23="",F23="_"),"",IF(OR(ABS(B23)&lt;2,ABS(D23)&lt;2,ABS(F23)&lt;2),IF(B23*D23=F23,_xlfn.CONCAT($J$1," Excellent! 1s and 0s are tricky!"),"Careful! 1s and 0s are tricky!"),IF(B23*D23=F23,_xlfn.CONCAT($J$1,"    well done!"),IF(ABS(B23*D23)=ABS(F23),"  o^o  Watch the sign!",IF(OR(MOD(F23,B23)=0,MOD(F23,D23)=0),"  o^o  Count multiples carefully!",IF(OR(ABS(B23)&lt;2,ABS(D23)&lt;2),"Careful! 1s and 0s are tricky!","Oops! Check using the Tools above."))))))</f>
        <v/>
      </c>
      <c r="H23" s="117" t="e">
        <f t="shared" ref="H23" si="31">IF(ISBLANK(C23),"",IF(C23-E23=G23,IF(AND(MOD(C23,10)&lt;MOD(E23,10),MOD(C23,10)&gt;0),_xlfn.CONCAT($J$1," brilliant counting back past ",G23-MOD(G23,10)+10),_xlfn.CONCAT($J$1,"    well done!")),IF(C23+E23=G23,"o^o  Subtract DOWN numberlines!",IF(ABS(C23-E23)=G23,"  o^o Watch the sign!",IF(OR(ABS(C23)&lt;2,ABS(E23)&lt;2),"Careful! 1s and 0s are tricky!",IF(AND(MOD(C23,10)&lt;MOD(E23,10),MOD(C23,10)&gt;0),"Careful counting past a 10 or 0!","Oops! Check using the Tools."))))))</f>
        <v>#VALUE!</v>
      </c>
      <c r="I23" s="117" t="e">
        <f t="shared" ref="I23" si="32">IF(ISBLANK(D23),"",IF(D23-F23=H23,IF(AND(MOD(D23,10)&lt;MOD(F23,10),MOD(D23,10)&gt;0),_xlfn.CONCAT($J$1," brilliant counting back past ",H23-MOD(H23,10)+10),_xlfn.CONCAT($J$1,"    well done!")),IF(D23+F23=H23,"o^o  Subtract DOWN numberlines!",IF(ABS(D23-F23)=H23,"  o^o Watch the sign!",IF(OR(ABS(D23)&lt;2,ABS(F23)&lt;2),"Careful! 1s and 0s are tricky!",IF(AND(MOD(D23,10)&lt;MOD(F23,10),MOD(D23,10)&gt;0),"Careful counting past a 10 or 0!","Oops! Check using the Tools."))))))</f>
        <v>#VALUE!</v>
      </c>
      <c r="J23">
        <f t="shared" ref="J23:J24" si="33">IF(OR(B23="",B23="_",D23="",D23="_",F23="",F23="_"),0,IF(B23*D23=F23,1,-1))</f>
        <v>0</v>
      </c>
      <c r="K23">
        <f t="shared" ref="K23" si="34">IF(AND(OR(ISBLANK(F23),F23="",F23="_"),OR(ISBLANK(F24),F24="")),0,IF(OR(J23=1,J24=1),1,0))</f>
        <v>0</v>
      </c>
      <c r="L23">
        <f>IF(OR(AND(J24=0,J23=1),AND(J24=0,J23=0),J24=-1),0,1)</f>
        <v>0</v>
      </c>
      <c r="N23">
        <f>IF(OR(B23="",B23="_",ISBLANK(B23)),0,1)</f>
        <v>0</v>
      </c>
      <c r="O23">
        <f>IF(OR(D23="",D23="_",ISBLANK(D23)),0,1)</f>
        <v>0</v>
      </c>
      <c r="P23">
        <f t="shared" ref="P23" si="35">IF(OR(F23="",F23="_",ISBLANK(F23)),0,1)</f>
        <v>0</v>
      </c>
      <c r="Q23">
        <f>IF(OR(B24="",B24="_"),0,IF(OR(F24="",F24="_"),1,0))</f>
        <v>0</v>
      </c>
    </row>
    <row r="24" spans="1:17" ht="18.600000000000001" thickBot="1" x14ac:dyDescent="0.4">
      <c r="A24" s="31" t="str">
        <f>IF(J23=-1,"retry","")</f>
        <v/>
      </c>
      <c r="B24" s="35" t="str">
        <f>IF(J23=-1,B23,"")</f>
        <v/>
      </c>
      <c r="C24" s="34" t="str">
        <f t="shared" ref="C24" si="36">IF($J23=-1,"x","")</f>
        <v/>
      </c>
      <c r="D24" s="35" t="str">
        <f>IF(J23=-1,D23,"")</f>
        <v/>
      </c>
      <c r="E24" s="34" t="str">
        <f>IF($J23=-1,"=","")</f>
        <v/>
      </c>
      <c r="F24" s="36" t="str">
        <f>IF(J23=-1,"_","")</f>
        <v/>
      </c>
      <c r="G24" s="118" t="str">
        <f>IF(OR(ISBLANK(F24),F24="",F24="_"),"",IF(OR(ABS(B24)&lt;2,ABS(D24)&lt;2),IF(B24*D24=F24,_xlfn.CONCAT($J$1,"   Well corrected!")," Oops! Check again and retype."),IF(B24*D24=F24,_xlfn.CONCAT($J$1,"    Well corrected!"),IF(ABS(B24*D24)=ABS(F24),"  o^o  Watch the sign!"," Oops! Check again and retype."))))</f>
        <v/>
      </c>
      <c r="H24" s="117"/>
      <c r="I24" s="117"/>
      <c r="J24">
        <f t="shared" si="33"/>
        <v>0</v>
      </c>
    </row>
    <row r="25" spans="1:17" ht="15" thickBot="1" x14ac:dyDescent="0.35">
      <c r="B25" s="8">
        <f>IF(OR(B26="",B26="_"),0,IF(B26&lt;0,MOD(ABS(B26),10),MOD(B26,10)))</f>
        <v>0</v>
      </c>
      <c r="D25" s="8">
        <f>IF(OR(D26="",D26="_"),0,IF(D26&lt;0,MOD(ABS(D26),10),MOD(D26,10)))</f>
        <v>0</v>
      </c>
    </row>
    <row r="26" spans="1:17" ht="18.600000000000001" thickBot="1" x14ac:dyDescent="0.4">
      <c r="A26" s="26" t="str">
        <f>IF($K$1&gt;6,"Q7:   ","")</f>
        <v/>
      </c>
      <c r="B26" s="33" t="str">
        <f>IF(A26="","","_")</f>
        <v/>
      </c>
      <c r="C26" s="30" t="str">
        <f t="shared" ref="C26" si="37">IF(A26="","","x")</f>
        <v/>
      </c>
      <c r="D26" s="33" t="str">
        <f>IF(A26="","","_")</f>
        <v/>
      </c>
      <c r="E26" s="32" t="str">
        <f>IF(A26="","","=")</f>
        <v/>
      </c>
      <c r="F26" s="33" t="str">
        <f>IF(A26="","","_")</f>
        <v/>
      </c>
      <c r="G26" s="116" t="str">
        <f>IF(OR(ISBLANK(F26),F26="",F26="_"),"",IF(OR(ABS(B26)&lt;2,ABS(D26)&lt;2,ABS(F26)&lt;2),IF(B26*D26=F26,_xlfn.CONCAT($J$1," Excellent! 1s and 0s are tricky!"),"Careful! 1s and 0s are tricky!"),IF(B26*D26=F26,_xlfn.CONCAT($J$1,"    well done!"),IF(ABS(B26*D26)=ABS(F26),"  o^o  Watch the sign!",IF(OR(MOD(F26,B26)=0,MOD(F26,D26)=0),"  o^o  Count multiples carefully!",IF(OR(ABS(B26)&lt;2,ABS(D26)&lt;2),"Careful! 1s and 0s are tricky!","Oops! Check using the Tools above."))))))</f>
        <v/>
      </c>
      <c r="H26" s="117" t="e">
        <f t="shared" ref="H26" si="38">IF(ISBLANK(C26),"",IF(C26-E26=G26,IF(AND(MOD(C26,10)&lt;MOD(E26,10),MOD(C26,10)&gt;0),_xlfn.CONCAT($J$1," brilliant counting back past ",G26-MOD(G26,10)+10),_xlfn.CONCAT($J$1,"    well done!")),IF(C26+E26=G26,"o^o  Subtract DOWN numberlines!",IF(ABS(C26-E26)=G26,"  o^o Watch the sign!",IF(OR(ABS(C26)&lt;2,ABS(E26)&lt;2),"Careful! 1s and 0s are tricky!",IF(AND(MOD(C26,10)&lt;MOD(E26,10),MOD(C26,10)&gt;0),"Careful counting past a 10 or 0!","Oops! Check using the Tools."))))))</f>
        <v>#VALUE!</v>
      </c>
      <c r="I26" s="117" t="e">
        <f t="shared" ref="I26" si="39">IF(ISBLANK(D26),"",IF(D26-F26=H26,IF(AND(MOD(D26,10)&lt;MOD(F26,10),MOD(D26,10)&gt;0),_xlfn.CONCAT($J$1," brilliant counting back past ",H26-MOD(H26,10)+10),_xlfn.CONCAT($J$1,"    well done!")),IF(D26+F26=H26,"o^o  Subtract DOWN numberlines!",IF(ABS(D26-F26)=H26,"  o^o Watch the sign!",IF(OR(ABS(D26)&lt;2,ABS(F26)&lt;2),"Careful! 1s and 0s are tricky!",IF(AND(MOD(D26,10)&lt;MOD(F26,10),MOD(D26,10)&gt;0),"Careful counting past a 10 or 0!","Oops! Check using the Tools."))))))</f>
        <v>#VALUE!</v>
      </c>
      <c r="J26">
        <f t="shared" ref="J26:J27" si="40">IF(OR(B26="",B26="_",D26="",D26="_",F26="",F26="_"),0,IF(B26*D26=F26,1,-1))</f>
        <v>0</v>
      </c>
      <c r="K26">
        <f t="shared" ref="K26" si="41">IF(AND(OR(ISBLANK(F26),F26="",F26="_"),OR(ISBLANK(F27),F27="")),0,IF(OR(J26=1,J27=1),1,0))</f>
        <v>0</v>
      </c>
      <c r="L26">
        <f>IF(OR(AND(J27=0,J26=1),AND(J27=0,J26=0),J27=-1),0,1)</f>
        <v>0</v>
      </c>
      <c r="N26">
        <f>IF(OR(B26="",B26="_",ISBLANK(B26)),0,1)</f>
        <v>0</v>
      </c>
      <c r="O26">
        <f>IF(OR(D26="",D26="_",ISBLANK(D26)),0,1)</f>
        <v>0</v>
      </c>
      <c r="P26">
        <f t="shared" ref="P26" si="42">IF(OR(F26="",F26="_",ISBLANK(F26)),0,1)</f>
        <v>0</v>
      </c>
      <c r="Q26">
        <f>IF(OR(B27="",B27="_"),0,IF(OR(F27="",F27="_"),1,0))</f>
        <v>0</v>
      </c>
    </row>
    <row r="27" spans="1:17" ht="18.600000000000001" thickBot="1" x14ac:dyDescent="0.4">
      <c r="A27" s="31" t="str">
        <f>IF(J26=-1,"retry","")</f>
        <v/>
      </c>
      <c r="B27" s="35" t="str">
        <f>IF(J26=-1,B26,"")</f>
        <v/>
      </c>
      <c r="C27" s="34" t="str">
        <f t="shared" ref="C27" si="43">IF($J26=-1,"x","")</f>
        <v/>
      </c>
      <c r="D27" s="35" t="str">
        <f>IF(J26=-1,D26,"")</f>
        <v/>
      </c>
      <c r="E27" s="34" t="str">
        <f>IF($J26=-1,"=","")</f>
        <v/>
      </c>
      <c r="F27" s="36" t="str">
        <f>IF(J26=-1,"_","")</f>
        <v/>
      </c>
      <c r="G27" s="118" t="str">
        <f>IF(OR(ISBLANK(F27),F27="",F27="_"),"",IF(OR(ABS(B27)&lt;2,ABS(D27)&lt;2),IF(B27*D27=F27,_xlfn.CONCAT($J$1,"   Well corrected!")," Oops! Check again and retype."),IF(B27*D27=F27,_xlfn.CONCAT($J$1,"    Well corrected!"),IF(ABS(B27*D27)=ABS(F27),"  o^o  Watch the sign!"," Oops! Check again and retype."))))</f>
        <v/>
      </c>
      <c r="H27" s="117"/>
      <c r="I27" s="117"/>
      <c r="J27">
        <f t="shared" si="40"/>
        <v>0</v>
      </c>
    </row>
    <row r="28" spans="1:17" ht="15" thickBot="1" x14ac:dyDescent="0.35">
      <c r="B28" s="8">
        <f>IF(OR(B29="",B29="_"),0,IF(B29&lt;0,MOD(ABS(B29),10),MOD(B29,10)))</f>
        <v>0</v>
      </c>
      <c r="D28" s="8">
        <f>IF(OR(D29="",D29="_"),0,IF(D29&lt;0,MOD(ABS(D29),10),MOD(D29,10)))</f>
        <v>0</v>
      </c>
    </row>
    <row r="29" spans="1:17" ht="18.600000000000001" thickBot="1" x14ac:dyDescent="0.4">
      <c r="A29" s="26" t="str">
        <f>IF($K$1&gt;7,"Q8:   ","")</f>
        <v/>
      </c>
      <c r="B29" s="33" t="str">
        <f>IF(A29="","","_")</f>
        <v/>
      </c>
      <c r="C29" s="30" t="str">
        <f t="shared" ref="C29" si="44">IF(A29="","","x")</f>
        <v/>
      </c>
      <c r="D29" s="33" t="str">
        <f>IF(A29="","","_")</f>
        <v/>
      </c>
      <c r="E29" s="32" t="str">
        <f>IF(A29="","","=")</f>
        <v/>
      </c>
      <c r="F29" s="33" t="str">
        <f>IF(A29="","","_")</f>
        <v/>
      </c>
      <c r="G29" s="116" t="str">
        <f>IF(OR(ISBLANK(F29),F29="",F29="_"),"",IF(OR(ABS(B29)&lt;2,ABS(D29)&lt;2,ABS(F29)&lt;2),IF(B29*D29=F29,_xlfn.CONCAT($J$1," Excellent! 1s and 0s are tricky!"),"Careful! 1s and 0s are tricky!"),IF(B29*D29=F29,_xlfn.CONCAT($J$1,"    well done!"),IF(ABS(B29*D29)=ABS(F29),"  o^o  Watch the sign!",IF(OR(MOD(F29,B29)=0,MOD(F29,D29)=0),"  o^o  Count multiples carefully!",IF(OR(ABS(B29)&lt;2,ABS(D29)&lt;2),"Careful! 1s and 0s are tricky!","Oops! Check using the Tools above."))))))</f>
        <v/>
      </c>
      <c r="H29" s="117" t="e">
        <f t="shared" ref="H29" si="45">IF(ISBLANK(C29),"",IF(C29-E29=G29,IF(AND(MOD(C29,10)&lt;MOD(E29,10),MOD(C29,10)&gt;0),_xlfn.CONCAT($J$1," brilliant counting back past ",G29-MOD(G29,10)+10),_xlfn.CONCAT($J$1,"    well done!")),IF(C29+E29=G29,"o^o  Subtract DOWN numberlines!",IF(ABS(C29-E29)=G29,"  o^o Watch the sign!",IF(OR(ABS(C29)&lt;2,ABS(E29)&lt;2),"Careful! 1s and 0s are tricky!",IF(AND(MOD(C29,10)&lt;MOD(E29,10),MOD(C29,10)&gt;0),"Careful counting past a 10 or 0!","Oops! Check using the Tools."))))))</f>
        <v>#VALUE!</v>
      </c>
      <c r="I29" s="117" t="e">
        <f t="shared" ref="I29" si="46">IF(ISBLANK(D29),"",IF(D29-F29=H29,IF(AND(MOD(D29,10)&lt;MOD(F29,10),MOD(D29,10)&gt;0),_xlfn.CONCAT($J$1," brilliant counting back past ",H29-MOD(H29,10)+10),_xlfn.CONCAT($J$1,"    well done!")),IF(D29+F29=H29,"o^o  Subtract DOWN numberlines!",IF(ABS(D29-F29)=H29,"  o^o Watch the sign!",IF(OR(ABS(D29)&lt;2,ABS(F29)&lt;2),"Careful! 1s and 0s are tricky!",IF(AND(MOD(D29,10)&lt;MOD(F29,10),MOD(D29,10)&gt;0),"Careful counting past a 10 or 0!","Oops! Check using the Tools."))))))</f>
        <v>#VALUE!</v>
      </c>
      <c r="J29">
        <f t="shared" ref="J29:J30" si="47">IF(OR(B29="",B29="_",D29="",D29="_",F29="",F29="_"),0,IF(B29*D29=F29,1,-1))</f>
        <v>0</v>
      </c>
      <c r="K29">
        <f t="shared" ref="K29" si="48">IF(AND(OR(ISBLANK(F29),F29="",F29="_"),OR(ISBLANK(F30),F30="")),0,IF(OR(J29=1,J30=1),1,0))</f>
        <v>0</v>
      </c>
      <c r="L29">
        <f>IF(OR(AND(J30=0,J29=1),AND(J30=0,J29=0),J30=-1),0,1)</f>
        <v>0</v>
      </c>
      <c r="N29">
        <f>IF(OR(B29="",B29="_",ISBLANK(B29)),0,1)</f>
        <v>0</v>
      </c>
      <c r="O29">
        <f>IF(OR(D29="",D29="_",ISBLANK(D29)),0,1)</f>
        <v>0</v>
      </c>
      <c r="P29">
        <f t="shared" ref="P29" si="49">IF(OR(F29="",F29="_",ISBLANK(F29)),0,1)</f>
        <v>0</v>
      </c>
      <c r="Q29">
        <f>IF(OR(B30="",B30="_"),0,IF(OR(F30="",F30="_"),1,0))</f>
        <v>0</v>
      </c>
    </row>
    <row r="30" spans="1:17" ht="18.600000000000001" thickBot="1" x14ac:dyDescent="0.4">
      <c r="A30" s="31" t="str">
        <f>IF(J29=-1,"retry","")</f>
        <v/>
      </c>
      <c r="B30" s="35" t="str">
        <f>IF(J29=-1,B29,"")</f>
        <v/>
      </c>
      <c r="C30" s="34" t="str">
        <f t="shared" ref="C30" si="50">IF($J29=-1,"x","")</f>
        <v/>
      </c>
      <c r="D30" s="35" t="str">
        <f>IF(J29=-1,D29,"")</f>
        <v/>
      </c>
      <c r="E30" s="34" t="str">
        <f>IF($J29=-1,"=","")</f>
        <v/>
      </c>
      <c r="F30" s="36" t="str">
        <f>IF(J29=-1,"_","")</f>
        <v/>
      </c>
      <c r="G30" s="118" t="str">
        <f>IF(OR(ISBLANK(F30),F30="",F30="_"),"",IF(OR(ABS(B30)&lt;2,ABS(D30)&lt;2),IF(B30*D30=F30,_xlfn.CONCAT($J$1,"   Well corrected!")," Oops! Check again and retype."),IF(B30*D30=F30,_xlfn.CONCAT($J$1,"    Well corrected!"),IF(ABS(B30*D30)=ABS(F30),"  o^o  Watch the sign!"," Oops! Check again and retype."))))</f>
        <v/>
      </c>
      <c r="H30" s="117"/>
      <c r="I30" s="117"/>
      <c r="J30">
        <f t="shared" si="47"/>
        <v>0</v>
      </c>
    </row>
    <row r="31" spans="1:17" ht="15" thickBot="1" x14ac:dyDescent="0.35">
      <c r="B31" s="8">
        <f>IF(OR(B32="",B32="_"),0,IF(B32&lt;0,MOD(ABS(B32),10),MOD(B32,10)))</f>
        <v>0</v>
      </c>
      <c r="D31" s="8">
        <f>IF(OR(D32="",D32="_"),0,IF(D32&lt;0,MOD(ABS(D32),10),MOD(D32,10)))</f>
        <v>0</v>
      </c>
    </row>
    <row r="32" spans="1:17" ht="18.600000000000001" thickBot="1" x14ac:dyDescent="0.4">
      <c r="A32" s="26" t="str">
        <f>IF($K$1&gt;8,"Q9:   ","")</f>
        <v/>
      </c>
      <c r="B32" s="33" t="str">
        <f>IF(A32="","","_")</f>
        <v/>
      </c>
      <c r="C32" s="30" t="str">
        <f t="shared" ref="C32" si="51">IF(A32="","","x")</f>
        <v/>
      </c>
      <c r="D32" s="33" t="str">
        <f>IF(A32="","","_")</f>
        <v/>
      </c>
      <c r="E32" s="32" t="str">
        <f>IF(A32="","","=")</f>
        <v/>
      </c>
      <c r="F32" s="33" t="str">
        <f>IF(A32="","","_")</f>
        <v/>
      </c>
      <c r="G32" s="116" t="str">
        <f>IF(OR(ISBLANK(F32),F32="",F32="_"),"",IF(OR(ABS(B32)&lt;2,ABS(D32)&lt;2,ABS(F32)&lt;2),IF(B32*D32=F32,_xlfn.CONCAT($J$1," Excellent! 1s and 0s are tricky!"),"Careful! 1s and 0s are tricky!"),IF(B32*D32=F32,_xlfn.CONCAT($J$1,"    well done!"),IF(ABS(B32*D32)=ABS(F32),"  o^o  Watch the sign!",IF(OR(MOD(F32,B32)=0,MOD(F32,D32)=0),"  o^o  Count multiples carefully!",IF(OR(ABS(B32)&lt;2,ABS(D32)&lt;2),"Careful! 1s and 0s are tricky!","Oops! Check using the Tools above."))))))</f>
        <v/>
      </c>
      <c r="H32" s="117" t="e">
        <f t="shared" ref="H32" si="52">IF(ISBLANK(C32),"",IF(C32-E32=G32,IF(AND(MOD(C32,10)&lt;MOD(E32,10),MOD(C32,10)&gt;0),_xlfn.CONCAT($J$1," brilliant counting back past ",G32-MOD(G32,10)+10),_xlfn.CONCAT($J$1,"    well done!")),IF(C32+E32=G32,"o^o  Subtract DOWN numberlines!",IF(ABS(C32-E32)=G32,"  o^o Watch the sign!",IF(OR(ABS(C32)&lt;2,ABS(E32)&lt;2),"Careful! 1s and 0s are tricky!",IF(AND(MOD(C32,10)&lt;MOD(E32,10),MOD(C32,10)&gt;0),"Careful counting past a 10 or 0!","Oops! Check using the Tools."))))))</f>
        <v>#VALUE!</v>
      </c>
      <c r="I32" s="117" t="e">
        <f t="shared" ref="I32" si="53">IF(ISBLANK(D32),"",IF(D32-F32=H32,IF(AND(MOD(D32,10)&lt;MOD(F32,10),MOD(D32,10)&gt;0),_xlfn.CONCAT($J$1," brilliant counting back past ",H32-MOD(H32,10)+10),_xlfn.CONCAT($J$1,"    well done!")),IF(D32+F32=H32,"o^o  Subtract DOWN numberlines!",IF(ABS(D32-F32)=H32,"  o^o Watch the sign!",IF(OR(ABS(D32)&lt;2,ABS(F32)&lt;2),"Careful! 1s and 0s are tricky!",IF(AND(MOD(D32,10)&lt;MOD(F32,10),MOD(D32,10)&gt;0),"Careful counting past a 10 or 0!","Oops! Check using the Tools."))))))</f>
        <v>#VALUE!</v>
      </c>
      <c r="J32">
        <f t="shared" ref="J32:J33" si="54">IF(OR(B32="",B32="_",D32="",D32="_",F32="",F32="_"),0,IF(B32*D32=F32,1,-1))</f>
        <v>0</v>
      </c>
      <c r="K32">
        <f t="shared" ref="K32" si="55">IF(AND(OR(ISBLANK(F32),F32="",F32="_"),OR(ISBLANK(F33),F33="")),0,IF(OR(J32=1,J33=1),1,0))</f>
        <v>0</v>
      </c>
      <c r="L32">
        <f>IF(OR(AND(J33=0,J32=1),AND(J33=0,J32=0),J33=-1),0,1)</f>
        <v>0</v>
      </c>
      <c r="N32">
        <f>IF(OR(B32="",B32="_",ISBLANK(B32)),0,1)</f>
        <v>0</v>
      </c>
      <c r="O32">
        <f>IF(OR(D32="",D32="_",ISBLANK(D32)),0,1)</f>
        <v>0</v>
      </c>
      <c r="P32">
        <f t="shared" ref="P32" si="56">IF(OR(F32="",F32="_",ISBLANK(F32)),0,1)</f>
        <v>0</v>
      </c>
      <c r="Q32">
        <f>IF(OR(B33="",B33="_"),0,IF(OR(F33="",F33="_"),1,0))</f>
        <v>0</v>
      </c>
    </row>
    <row r="33" spans="1:17" ht="18.600000000000001" thickBot="1" x14ac:dyDescent="0.4">
      <c r="A33" s="31" t="str">
        <f>IF(J32=-1,"retry","")</f>
        <v/>
      </c>
      <c r="B33" s="35" t="str">
        <f>IF(J32=-1,B32,"")</f>
        <v/>
      </c>
      <c r="C33" s="34" t="str">
        <f t="shared" ref="C33" si="57">IF($J32=-1,"x","")</f>
        <v/>
      </c>
      <c r="D33" s="35" t="str">
        <f>IF(J32=-1,D32,"")</f>
        <v/>
      </c>
      <c r="E33" s="34" t="str">
        <f>IF($J32=-1,"=","")</f>
        <v/>
      </c>
      <c r="F33" s="36" t="str">
        <f>IF(J32=-1,"_","")</f>
        <v/>
      </c>
      <c r="G33" s="118" t="str">
        <f>IF(OR(ISBLANK(F33),F33="",F33="_"),"",IF(OR(ABS(B33)&lt;2,ABS(D33)&lt;2),IF(B33*D33=F33,_xlfn.CONCAT($J$1,"   Well corrected!")," Oops! Check again and retype."),IF(B33*D33=F33,_xlfn.CONCAT($J$1,"    Well corrected!"),IF(ABS(B33*D33)=ABS(F33),"  o^o  Watch the sign!"," Oops! Check again and retype."))))</f>
        <v/>
      </c>
      <c r="H33" s="117"/>
      <c r="I33" s="117"/>
      <c r="J33">
        <f t="shared" si="54"/>
        <v>0</v>
      </c>
    </row>
    <row r="34" spans="1:17" ht="15" thickBot="1" x14ac:dyDescent="0.35">
      <c r="B34" s="8">
        <f>IF(OR(B35="",B35="_"),0,IF(B35&lt;0,MOD(ABS(B35),10),MOD(B35,10)))</f>
        <v>0</v>
      </c>
      <c r="D34" s="8">
        <f>IF(OR(D35="",D35="_"),0,IF(D35&lt;0,MOD(ABS(D35),10),MOD(D35,10)))</f>
        <v>0</v>
      </c>
    </row>
    <row r="35" spans="1:17" ht="18.600000000000001" thickBot="1" x14ac:dyDescent="0.4">
      <c r="A35" s="26" t="str">
        <f>IF($K$1&gt;9,"Q10: ","")</f>
        <v/>
      </c>
      <c r="B35" s="33" t="str">
        <f>IF(A35="","","_")</f>
        <v/>
      </c>
      <c r="C35" s="30" t="str">
        <f t="shared" ref="C35" si="58">IF(A35="","","x")</f>
        <v/>
      </c>
      <c r="D35" s="33" t="str">
        <f>IF(A35="","","_")</f>
        <v/>
      </c>
      <c r="E35" s="32" t="str">
        <f>IF(A35="","","=")</f>
        <v/>
      </c>
      <c r="F35" s="33" t="str">
        <f>IF(A35="","","_")</f>
        <v/>
      </c>
      <c r="G35" s="116" t="str">
        <f>IF(OR(ISBLANK(F35),F35="",F35="_"),"",IF(OR(ABS(B35)&lt;2,ABS(D35)&lt;2,ABS(F35)&lt;2),IF(B35*D35=F35,_xlfn.CONCAT($J$1," Excellent! 1s and 0s are tricky!"),"Careful! 1s and 0s are tricky!"),IF(B35*D35=F35,_xlfn.CONCAT($J$1,"    well done!"),IF(ABS(B35*D35)=ABS(F35),"  o^o  Watch the sign!",IF(OR(MOD(F35,B35)=0,MOD(F35,D35)=0),"  o^o  Count multiples carefully!",IF(OR(ABS(B35)&lt;2,ABS(D35)&lt;2),"Careful! 1s and 0s are tricky!","Oops! Check using the Tools above."))))))</f>
        <v/>
      </c>
      <c r="H35" s="117" t="e">
        <f t="shared" ref="H35" si="59">IF(ISBLANK(C35),"",IF(C35-E35=G35,IF(AND(MOD(C35,10)&lt;MOD(E35,10),MOD(C35,10)&gt;0),_xlfn.CONCAT($J$1," brilliant counting back past ",G35-MOD(G35,10)+10),_xlfn.CONCAT($J$1,"    well done!")),IF(C35+E35=G35,"o^o  Subtract DOWN numberlines!",IF(ABS(C35-E35)=G35,"  o^o Watch the sign!",IF(OR(ABS(C35)&lt;2,ABS(E35)&lt;2),"Careful! 1s and 0s are tricky!",IF(AND(MOD(C35,10)&lt;MOD(E35,10),MOD(C35,10)&gt;0),"Careful counting past a 10 or 0!","Oops! Check using the Tools."))))))</f>
        <v>#VALUE!</v>
      </c>
      <c r="I35" s="117" t="e">
        <f t="shared" ref="I35" si="60">IF(ISBLANK(D35),"",IF(D35-F35=H35,IF(AND(MOD(D35,10)&lt;MOD(F35,10),MOD(D35,10)&gt;0),_xlfn.CONCAT($J$1," brilliant counting back past ",H35-MOD(H35,10)+10),_xlfn.CONCAT($J$1,"    well done!")),IF(D35+F35=H35,"o^o  Subtract DOWN numberlines!",IF(ABS(D35-F35)=H35,"  o^o Watch the sign!",IF(OR(ABS(D35)&lt;2,ABS(F35)&lt;2),"Careful! 1s and 0s are tricky!",IF(AND(MOD(D35,10)&lt;MOD(F35,10),MOD(D35,10)&gt;0),"Careful counting past a 10 or 0!","Oops! Check using the Tools."))))))</f>
        <v>#VALUE!</v>
      </c>
      <c r="J35">
        <f t="shared" ref="J35:J36" si="61">IF(OR(B35="",B35="_",D35="",D35="_",F35="",F35="_"),0,IF(B35*D35=F35,1,-1))</f>
        <v>0</v>
      </c>
      <c r="K35">
        <f t="shared" ref="K35" si="62">IF(AND(OR(ISBLANK(F35),F35="",F35="_"),OR(ISBLANK(F36),F36="")),0,IF(OR(J35=1,J36=1),1,0))</f>
        <v>0</v>
      </c>
      <c r="L35">
        <f>IF(OR(AND(J36=0,J35=1),AND(J36=0,J35=0),J36=-1),0,1)</f>
        <v>0</v>
      </c>
      <c r="N35">
        <f>IF(OR(B35="",B35="_",ISBLANK(B35)),0,1)</f>
        <v>0</v>
      </c>
      <c r="O35">
        <f>IF(OR(D35="",D35="_",ISBLANK(D35)),0,1)</f>
        <v>0</v>
      </c>
      <c r="P35">
        <f t="shared" ref="P35" si="63">IF(OR(F35="",F35="_",ISBLANK(F35)),0,1)</f>
        <v>0</v>
      </c>
      <c r="Q35">
        <f>IF(OR(B36="",B36="_"),0,IF(OR(F36="",F36="_"),1,0))</f>
        <v>0</v>
      </c>
    </row>
    <row r="36" spans="1:17" ht="18.600000000000001" thickBot="1" x14ac:dyDescent="0.4">
      <c r="A36" s="31" t="str">
        <f>IF(J35=-1,"retry","")</f>
        <v/>
      </c>
      <c r="B36" s="35" t="str">
        <f>IF(J35=-1,B35,"")</f>
        <v/>
      </c>
      <c r="C36" s="34" t="str">
        <f t="shared" ref="C36" si="64">IF($J35=-1,"x","")</f>
        <v/>
      </c>
      <c r="D36" s="35" t="str">
        <f>IF(J35=-1,D35,"")</f>
        <v/>
      </c>
      <c r="E36" s="34" t="str">
        <f>IF($J35=-1,"=","")</f>
        <v/>
      </c>
      <c r="F36" s="36" t="str">
        <f>IF(J35=-1,"_","")</f>
        <v/>
      </c>
      <c r="G36" s="118" t="str">
        <f>IF(OR(ISBLANK(F36),F36="",F36="_"),"",IF(OR(ABS(B36)&lt;2,ABS(D36)&lt;2),IF(B36*D36=F36,_xlfn.CONCAT($J$1,"   Well corrected!")," Oops! Check again and retype."),IF(B36*D36=F36,_xlfn.CONCAT($J$1,"    Well corrected!"),IF(ABS(B36*D36)=ABS(F36),"  o^o  Watch the sign!"," Oops! Check again and retype."))))</f>
        <v/>
      </c>
      <c r="H36" s="117"/>
      <c r="I36" s="117"/>
      <c r="J36">
        <f t="shared" si="61"/>
        <v>0</v>
      </c>
    </row>
    <row r="37" spans="1:17" ht="15" thickBot="1" x14ac:dyDescent="0.35">
      <c r="B37" s="8">
        <f>IF(OR(B38="",B38="_"),0,IF(B38&lt;0,MOD(ABS(B38),10),MOD(B38,10)))</f>
        <v>0</v>
      </c>
      <c r="D37" s="8">
        <f>IF(OR(D38="",D38="_"),0,IF(D38&lt;0,MOD(ABS(D38),10),MOD(D38,10)))</f>
        <v>0</v>
      </c>
    </row>
    <row r="38" spans="1:17" ht="18.600000000000001" thickBot="1" x14ac:dyDescent="0.4">
      <c r="A38" s="26" t="str">
        <f>IF($K$1&gt;10,"Q11: ","")</f>
        <v/>
      </c>
      <c r="B38" s="33" t="str">
        <f>IF(A38="","","_")</f>
        <v/>
      </c>
      <c r="C38" s="30" t="str">
        <f t="shared" ref="C38" si="65">IF(A38="","","x")</f>
        <v/>
      </c>
      <c r="D38" s="33" t="str">
        <f>IF(A38="","","_")</f>
        <v/>
      </c>
      <c r="E38" s="32" t="str">
        <f>IF(A38="","","=")</f>
        <v/>
      </c>
      <c r="F38" s="33" t="str">
        <f>IF(A38="","","_")</f>
        <v/>
      </c>
      <c r="G38" s="116" t="str">
        <f>IF(OR(ISBLANK(F38),F38="",F38="_"),"",IF(OR(ABS(B38)&lt;2,ABS(D38)&lt;2,ABS(F38)&lt;2),IF(B38*D38=F38,_xlfn.CONCAT($J$1," Excellent! 1s and 0s are tricky!"),"Careful! 1s and 0s are tricky!"),IF(B38*D38=F38,_xlfn.CONCAT($J$1,"    well done!"),IF(ABS(B38*D38)=ABS(F38),"  o^o  Watch the sign!",IF(OR(MOD(F38,B38)=0,MOD(F38,D38)=0),"  o^o  Count multiples carefully!",IF(OR(ABS(B38)&lt;2,ABS(D38)&lt;2),"Careful! 1s and 0s are tricky!","Oops! Check using the Tools above."))))))</f>
        <v/>
      </c>
      <c r="H38" s="117" t="e">
        <f t="shared" ref="H38" si="66">IF(ISBLANK(C38),"",IF(C38-E38=G38,IF(AND(MOD(C38,10)&lt;MOD(E38,10),MOD(C38,10)&gt;0),_xlfn.CONCAT($J$1," brilliant counting back past ",G38-MOD(G38,10)+10),_xlfn.CONCAT($J$1,"    well done!")),IF(C38+E38=G38,"o^o  Subtract DOWN numberlines!",IF(ABS(C38-E38)=G38,"  o^o Watch the sign!",IF(OR(ABS(C38)&lt;2,ABS(E38)&lt;2),"Careful! 1s and 0s are tricky!",IF(AND(MOD(C38,10)&lt;MOD(E38,10),MOD(C38,10)&gt;0),"Careful counting past a 10 or 0!","Oops! Check using the Tools."))))))</f>
        <v>#VALUE!</v>
      </c>
      <c r="I38" s="117" t="e">
        <f t="shared" ref="I38" si="67">IF(ISBLANK(D38),"",IF(D38-F38=H38,IF(AND(MOD(D38,10)&lt;MOD(F38,10),MOD(D38,10)&gt;0),_xlfn.CONCAT($J$1," brilliant counting back past ",H38-MOD(H38,10)+10),_xlfn.CONCAT($J$1,"    well done!")),IF(D38+F38=H38,"o^o  Subtract DOWN numberlines!",IF(ABS(D38-F38)=H38,"  o^o Watch the sign!",IF(OR(ABS(D38)&lt;2,ABS(F38)&lt;2),"Careful! 1s and 0s are tricky!",IF(AND(MOD(D38,10)&lt;MOD(F38,10),MOD(D38,10)&gt;0),"Careful counting past a 10 or 0!","Oops! Check using the Tools."))))))</f>
        <v>#VALUE!</v>
      </c>
      <c r="J38">
        <f t="shared" ref="J38:J39" si="68">IF(OR(B38="",B38="_",D38="",D38="_",F38="",F38="_"),0,IF(B38*D38=F38,1,-1))</f>
        <v>0</v>
      </c>
      <c r="K38">
        <f t="shared" ref="K38" si="69">IF(AND(OR(ISBLANK(F38),F38="",F38="_"),OR(ISBLANK(F39),F39="")),0,IF(OR(J38=1,J39=1),1,0))</f>
        <v>0</v>
      </c>
      <c r="L38">
        <f>IF(OR(AND(J39=0,J38=1),AND(J39=0,J38=0),J39=-1),0,1)</f>
        <v>0</v>
      </c>
      <c r="N38">
        <f>IF(OR(B38="",B38="_",ISBLANK(B38)),0,1)</f>
        <v>0</v>
      </c>
      <c r="O38">
        <f>IF(OR(D38="",D38="_",ISBLANK(D38)),0,1)</f>
        <v>0</v>
      </c>
      <c r="P38">
        <f t="shared" ref="P38" si="70">IF(OR(F38="",F38="_",ISBLANK(F38)),0,1)</f>
        <v>0</v>
      </c>
      <c r="Q38">
        <f>IF(OR(B39="",B39="_"),0,IF(OR(F39="",F39="_"),1,0))</f>
        <v>0</v>
      </c>
    </row>
    <row r="39" spans="1:17" ht="18.600000000000001" thickBot="1" x14ac:dyDescent="0.4">
      <c r="A39" s="31" t="str">
        <f>IF(J38=-1,"retry","")</f>
        <v/>
      </c>
      <c r="B39" s="35" t="str">
        <f>IF(J38=-1,B38,"")</f>
        <v/>
      </c>
      <c r="C39" s="34" t="str">
        <f t="shared" ref="C39" si="71">IF($J38=-1,"x","")</f>
        <v/>
      </c>
      <c r="D39" s="35" t="str">
        <f>IF(J38=-1,D38,"")</f>
        <v/>
      </c>
      <c r="E39" s="34" t="str">
        <f>IF($J38=-1,"=","")</f>
        <v/>
      </c>
      <c r="F39" s="36" t="str">
        <f>IF(J38=-1,"_","")</f>
        <v/>
      </c>
      <c r="G39" s="118" t="str">
        <f>IF(OR(ISBLANK(F39),F39="",F39="_"),"",IF(OR(ABS(B39)&lt;2,ABS(D39)&lt;2),IF(B39*D39=F39,_xlfn.CONCAT($J$1,"   Well corrected!")," Oops! Check again and retype."),IF(B39*D39=F39,_xlfn.CONCAT($J$1,"    Well corrected!"),IF(ABS(B39*D39)=ABS(F39),"  o^o  Watch the sign!"," Oops! Check again and retype."))))</f>
        <v/>
      </c>
      <c r="H39" s="117"/>
      <c r="I39" s="117"/>
      <c r="J39">
        <f t="shared" si="68"/>
        <v>0</v>
      </c>
    </row>
    <row r="40" spans="1:17" ht="15" thickBot="1" x14ac:dyDescent="0.35">
      <c r="B40" s="8">
        <f>IF(OR(B41="",B41="_"),0,IF(B41&lt;0,MOD(ABS(B41),10),MOD(B41,10)))</f>
        <v>0</v>
      </c>
      <c r="D40" s="8">
        <f>IF(OR(D41="",D41="_"),0,IF(D41&lt;0,MOD(ABS(D41),10),MOD(D41,10)))</f>
        <v>0</v>
      </c>
    </row>
    <row r="41" spans="1:17" ht="18.600000000000001" thickBot="1" x14ac:dyDescent="0.4">
      <c r="A41" s="26" t="str">
        <f>IF($K$1&gt;11,"Q12: ","")</f>
        <v/>
      </c>
      <c r="B41" s="33" t="str">
        <f>IF(A41="","","_")</f>
        <v/>
      </c>
      <c r="C41" s="30" t="str">
        <f t="shared" ref="C41" si="72">IF(A41="","","x")</f>
        <v/>
      </c>
      <c r="D41" s="33" t="str">
        <f>IF(A41="","","_")</f>
        <v/>
      </c>
      <c r="E41" s="32" t="str">
        <f>IF(A41="","","=")</f>
        <v/>
      </c>
      <c r="F41" s="33" t="str">
        <f>IF(A41="","","_")</f>
        <v/>
      </c>
      <c r="G41" s="116" t="str">
        <f>IF(OR(ISBLANK(F41),F41="",F41="_"),"",IF(OR(ABS(B41)&lt;2,ABS(D41)&lt;2,ABS(F41)&lt;2),IF(B41*D41=F41,_xlfn.CONCAT($J$1," Excellent! 1s and 0s are tricky!"),"Careful! 1s and 0s are tricky!"),IF(B41*D41=F41,_xlfn.CONCAT($J$1,"    well done!"),IF(ABS(B41*D41)=ABS(F41),"  o^o  Watch the sign!",IF(OR(MOD(F41,B41)=0,MOD(F41,D41)=0),"  o^o  Count multiples carefully!",IF(OR(ABS(B41)&lt;2,ABS(D41)&lt;2),"Careful! 1s and 0s are tricky!","Oops! Check using the Tools above."))))))</f>
        <v/>
      </c>
      <c r="H41" s="117" t="e">
        <f t="shared" ref="H41" si="73">IF(ISBLANK(C41),"",IF(C41-E41=G41,IF(AND(MOD(C41,10)&lt;MOD(E41,10),MOD(C41,10)&gt;0),_xlfn.CONCAT($J$1," brilliant counting back past ",G41-MOD(G41,10)+10),_xlfn.CONCAT($J$1,"    well done!")),IF(C41+E41=G41,"o^o  Subtract DOWN numberlines!",IF(ABS(C41-E41)=G41,"  o^o Watch the sign!",IF(OR(ABS(C41)&lt;2,ABS(E41)&lt;2),"Careful! 1s and 0s are tricky!",IF(AND(MOD(C41,10)&lt;MOD(E41,10),MOD(C41,10)&gt;0),"Careful counting past a 10 or 0!","Oops! Check using the Tools."))))))</f>
        <v>#VALUE!</v>
      </c>
      <c r="I41" s="117" t="e">
        <f t="shared" ref="I41" si="74">IF(ISBLANK(D41),"",IF(D41-F41=H41,IF(AND(MOD(D41,10)&lt;MOD(F41,10),MOD(D41,10)&gt;0),_xlfn.CONCAT($J$1," brilliant counting back past ",H41-MOD(H41,10)+10),_xlfn.CONCAT($J$1,"    well done!")),IF(D41+F41=H41,"o^o  Subtract DOWN numberlines!",IF(ABS(D41-F41)=H41,"  o^o Watch the sign!",IF(OR(ABS(D41)&lt;2,ABS(F41)&lt;2),"Careful! 1s and 0s are tricky!",IF(AND(MOD(D41,10)&lt;MOD(F41,10),MOD(D41,10)&gt;0),"Careful counting past a 10 or 0!","Oops! Check using the Tools."))))))</f>
        <v>#VALUE!</v>
      </c>
      <c r="J41">
        <f t="shared" ref="J41:J42" si="75">IF(OR(B41="",B41="_",D41="",D41="_",F41="",F41="_"),0,IF(B41*D41=F41,1,-1))</f>
        <v>0</v>
      </c>
      <c r="K41">
        <f t="shared" ref="K41" si="76">IF(AND(OR(ISBLANK(F41),F41="",F41="_"),OR(ISBLANK(F42),F42="")),0,IF(OR(J41=1,J42=1),1,0))</f>
        <v>0</v>
      </c>
      <c r="L41">
        <f>IF(OR(AND(J42=0,J41=1),AND(J42=0,J41=0),J42=-1),0,1)</f>
        <v>0</v>
      </c>
      <c r="N41">
        <f>IF(OR(B41="",B41="_",ISBLANK(B41)),0,1)</f>
        <v>0</v>
      </c>
      <c r="O41">
        <f>IF(OR(D41="",D41="_",ISBLANK(D41)),0,1)</f>
        <v>0</v>
      </c>
      <c r="P41">
        <f t="shared" ref="P41" si="77">IF(OR(F41="",F41="_",ISBLANK(F41)),0,1)</f>
        <v>0</v>
      </c>
      <c r="Q41">
        <f>IF(OR(B42="",B42="_"),0,IF(OR(F42="",F42="_"),1,0))</f>
        <v>0</v>
      </c>
    </row>
    <row r="42" spans="1:17" ht="18.600000000000001" thickBot="1" x14ac:dyDescent="0.4">
      <c r="A42" s="31" t="str">
        <f>IF(J41=-1,"retry","")</f>
        <v/>
      </c>
      <c r="B42" s="35" t="str">
        <f>IF(J41=-1,B41,"")</f>
        <v/>
      </c>
      <c r="C42" s="34" t="str">
        <f t="shared" ref="C42" si="78">IF($J41=-1,"x","")</f>
        <v/>
      </c>
      <c r="D42" s="35" t="str">
        <f>IF(J41=-1,D41,"")</f>
        <v/>
      </c>
      <c r="E42" s="34" t="str">
        <f>IF($J41=-1,"=","")</f>
        <v/>
      </c>
      <c r="F42" s="36" t="str">
        <f>IF(J41=-1,"_","")</f>
        <v/>
      </c>
      <c r="G42" s="118" t="str">
        <f>IF(OR(ISBLANK(F42),F42="",F42="_"),"",IF(OR(ABS(B42)&lt;2,ABS(D42)&lt;2),IF(B42*D42=F42,_xlfn.CONCAT($J$1,"   Well corrected!")," Oops! Check again and retype."),IF(B42*D42=F42,_xlfn.CONCAT($J$1,"    Well corrected!"),IF(ABS(B42*D42)=ABS(F42),"  o^o  Watch the sign!"," Oops! Check again and retype."))))</f>
        <v/>
      </c>
      <c r="H42" s="117"/>
      <c r="I42" s="117"/>
      <c r="J42">
        <f t="shared" si="75"/>
        <v>0</v>
      </c>
    </row>
    <row r="43" spans="1:17" ht="15" thickBot="1" x14ac:dyDescent="0.35">
      <c r="B43" s="8">
        <f>IF(OR(B44="",B44="_"),0,IF(B44&lt;0,MOD(ABS(B44),10),MOD(B44,10)))</f>
        <v>0</v>
      </c>
      <c r="D43" s="8">
        <f>IF(OR(D44="",D44="_"),0,IF(D44&lt;0,MOD(ABS(D44),10),MOD(D44,10)))</f>
        <v>0</v>
      </c>
    </row>
    <row r="44" spans="1:17" ht="18.600000000000001" thickBot="1" x14ac:dyDescent="0.4">
      <c r="A44" s="26" t="str">
        <f>IF($K$1&gt;12,"Q13: ","")</f>
        <v/>
      </c>
      <c r="B44" s="33" t="str">
        <f>IF(A44="","","_")</f>
        <v/>
      </c>
      <c r="C44" s="30" t="str">
        <f t="shared" ref="C44" si="79">IF(A44="","","x")</f>
        <v/>
      </c>
      <c r="D44" s="33" t="str">
        <f>IF(A44="","","_")</f>
        <v/>
      </c>
      <c r="E44" s="32" t="str">
        <f>IF(A44="","","=")</f>
        <v/>
      </c>
      <c r="F44" s="33" t="str">
        <f>IF(A44="","","_")</f>
        <v/>
      </c>
      <c r="G44" s="116" t="str">
        <f>IF(OR(ISBLANK(F44),F44="",F44="_"),"",IF(OR(ABS(B44)&lt;2,ABS(D44)&lt;2,ABS(F44)&lt;2),IF(B44*D44=F44,_xlfn.CONCAT($J$1," Excellent! 1s and 0s are tricky!"),"Careful! 1s and 0s are tricky!"),IF(B44*D44=F44,_xlfn.CONCAT($J$1,"    well done!"),IF(ABS(B44*D44)=ABS(F44),"  o^o  Watch the sign!",IF(OR(MOD(F44,B44)=0,MOD(F44,D44)=0),"  o^o  Count multiples carefully!",IF(OR(ABS(B44)&lt;2,ABS(D44)&lt;2),"Careful! 1s and 0s are tricky!","Oops! Check using the Tools above."))))))</f>
        <v/>
      </c>
      <c r="H44" s="117" t="e">
        <f t="shared" ref="H44" si="80">IF(ISBLANK(C44),"",IF(C44-E44=G44,IF(AND(MOD(C44,10)&lt;MOD(E44,10),MOD(C44,10)&gt;0),_xlfn.CONCAT($J$1," brilliant counting back past ",G44-MOD(G44,10)+10),_xlfn.CONCAT($J$1,"    well done!")),IF(C44+E44=G44,"o^o  Subtract DOWN numberlines!",IF(ABS(C44-E44)=G44,"  o^o Watch the sign!",IF(OR(ABS(C44)&lt;2,ABS(E44)&lt;2),"Careful! 1s and 0s are tricky!",IF(AND(MOD(C44,10)&lt;MOD(E44,10),MOD(C44,10)&gt;0),"Careful counting past a 10 or 0!","Oops! Check using the Tools."))))))</f>
        <v>#VALUE!</v>
      </c>
      <c r="I44" s="117" t="e">
        <f t="shared" ref="I44" si="81">IF(ISBLANK(D44),"",IF(D44-F44=H44,IF(AND(MOD(D44,10)&lt;MOD(F44,10),MOD(D44,10)&gt;0),_xlfn.CONCAT($J$1," brilliant counting back past ",H44-MOD(H44,10)+10),_xlfn.CONCAT($J$1,"    well done!")),IF(D44+F44=H44,"o^o  Subtract DOWN numberlines!",IF(ABS(D44-F44)=H44,"  o^o Watch the sign!",IF(OR(ABS(D44)&lt;2,ABS(F44)&lt;2),"Careful! 1s and 0s are tricky!",IF(AND(MOD(D44,10)&lt;MOD(F44,10),MOD(D44,10)&gt;0),"Careful counting past a 10 or 0!","Oops! Check using the Tools."))))))</f>
        <v>#VALUE!</v>
      </c>
      <c r="J44">
        <f t="shared" ref="J44:J45" si="82">IF(OR(B44="",B44="_",D44="",D44="_",F44="",F44="_"),0,IF(B44*D44=F44,1,-1))</f>
        <v>0</v>
      </c>
      <c r="K44">
        <f t="shared" ref="K44" si="83">IF(AND(OR(ISBLANK(F44),F44="",F44="_"),OR(ISBLANK(F45),F45="")),0,IF(OR(J44=1,J45=1),1,0))</f>
        <v>0</v>
      </c>
      <c r="L44">
        <f>IF(OR(AND(J45=0,J44=1),AND(J45=0,J44=0),J45=-1),0,1)</f>
        <v>0</v>
      </c>
      <c r="N44">
        <f>IF(OR(B44="",B44="_",ISBLANK(B44)),0,1)</f>
        <v>0</v>
      </c>
      <c r="O44">
        <f>IF(OR(D44="",D44="_",ISBLANK(D44)),0,1)</f>
        <v>0</v>
      </c>
      <c r="P44">
        <f t="shared" ref="P44" si="84">IF(OR(F44="",F44="_",ISBLANK(F44)),0,1)</f>
        <v>0</v>
      </c>
      <c r="Q44">
        <f>IF(OR(B45="",B45="_"),0,IF(OR(F45="",F45="_"),1,0))</f>
        <v>0</v>
      </c>
    </row>
    <row r="45" spans="1:17" ht="18.600000000000001" thickBot="1" x14ac:dyDescent="0.4">
      <c r="A45" s="31" t="str">
        <f>IF(J44=-1,"retry","")</f>
        <v/>
      </c>
      <c r="B45" s="35" t="str">
        <f>IF(J44=-1,B44,"")</f>
        <v/>
      </c>
      <c r="C45" s="34" t="str">
        <f t="shared" ref="C45" si="85">IF($J44=-1,"x","")</f>
        <v/>
      </c>
      <c r="D45" s="35" t="str">
        <f>IF(J44=-1,D44,"")</f>
        <v/>
      </c>
      <c r="E45" s="34" t="str">
        <f>IF($J44=-1,"=","")</f>
        <v/>
      </c>
      <c r="F45" s="36" t="str">
        <f>IF(J44=-1,"_","")</f>
        <v/>
      </c>
      <c r="G45" s="118" t="str">
        <f>IF(OR(ISBLANK(F45),F45="",F45="_"),"",IF(OR(ABS(B45)&lt;2,ABS(D45)&lt;2),IF(B45*D45=F45,_xlfn.CONCAT($J$1,"   Well corrected!")," Oops! Check again and retype."),IF(B45*D45=F45,_xlfn.CONCAT($J$1,"    Well corrected!"),IF(ABS(B45*D45)=ABS(F45),"  o^o  Watch the sign!"," Oops! Check again and retype."))))</f>
        <v/>
      </c>
      <c r="H45" s="117"/>
      <c r="I45" s="117"/>
      <c r="J45">
        <f t="shared" si="82"/>
        <v>0</v>
      </c>
    </row>
    <row r="46" spans="1:17" ht="15" thickBot="1" x14ac:dyDescent="0.35">
      <c r="B46" s="8">
        <f>IF(OR(B47="",B47="_"),0,IF(B47&lt;0,MOD(ABS(B47),10),MOD(B47,10)))</f>
        <v>0</v>
      </c>
      <c r="D46" s="8">
        <f>IF(OR(D47="",D47="_"),0,IF(D47&lt;0,MOD(ABS(D47),10),MOD(D47,10)))</f>
        <v>0</v>
      </c>
    </row>
    <row r="47" spans="1:17" ht="18.600000000000001" thickBot="1" x14ac:dyDescent="0.4">
      <c r="A47" s="26" t="str">
        <f>IF($K$1&gt;13,"Q14: ","")</f>
        <v/>
      </c>
      <c r="B47" s="33" t="str">
        <f>IF(A47="","","_")</f>
        <v/>
      </c>
      <c r="C47" s="30" t="str">
        <f t="shared" ref="C47" si="86">IF(A47="","","x")</f>
        <v/>
      </c>
      <c r="D47" s="33" t="str">
        <f>IF(A47="","","_")</f>
        <v/>
      </c>
      <c r="E47" s="32" t="str">
        <f>IF(A47="","","=")</f>
        <v/>
      </c>
      <c r="F47" s="33" t="str">
        <f>IF(A47="","","_")</f>
        <v/>
      </c>
      <c r="G47" s="116" t="str">
        <f>IF(OR(ISBLANK(F47),F47="",F47="_"),"",IF(OR(ABS(B47)&lt;2,ABS(D47)&lt;2,ABS(F47)&lt;2),IF(B47*D47=F47,_xlfn.CONCAT($J$1," Excellent! 1s and 0s are tricky!"),"Careful! 1s and 0s are tricky!"),IF(B47*D47=F47,_xlfn.CONCAT($J$1,"    well done!"),IF(ABS(B47*D47)=ABS(F47),"  o^o  Watch the sign!",IF(OR(MOD(F47,B47)=0,MOD(F47,D47)=0),"  o^o  Count multiples carefully!",IF(OR(ABS(B47)&lt;2,ABS(D47)&lt;2),"Careful! 1s and 0s are tricky!","Oops! Check using the Tools above."))))))</f>
        <v/>
      </c>
      <c r="H47" s="117" t="e">
        <f t="shared" ref="H47" si="87">IF(ISBLANK(C47),"",IF(C47-E47=G47,IF(AND(MOD(C47,10)&lt;MOD(E47,10),MOD(C47,10)&gt;0),_xlfn.CONCAT($J$1," brilliant counting back past ",G47-MOD(G47,10)+10),_xlfn.CONCAT($J$1,"    well done!")),IF(C47+E47=G47,"o^o  Subtract DOWN numberlines!",IF(ABS(C47-E47)=G47,"  o^o Watch the sign!",IF(OR(ABS(C47)&lt;2,ABS(E47)&lt;2),"Careful! 1s and 0s are tricky!",IF(AND(MOD(C47,10)&lt;MOD(E47,10),MOD(C47,10)&gt;0),"Careful counting past a 10 or 0!","Oops! Check using the Tools."))))))</f>
        <v>#VALUE!</v>
      </c>
      <c r="I47" s="117" t="e">
        <f t="shared" ref="I47" si="88">IF(ISBLANK(D47),"",IF(D47-F47=H47,IF(AND(MOD(D47,10)&lt;MOD(F47,10),MOD(D47,10)&gt;0),_xlfn.CONCAT($J$1," brilliant counting back past ",H47-MOD(H47,10)+10),_xlfn.CONCAT($J$1,"    well done!")),IF(D47+F47=H47,"o^o  Subtract DOWN numberlines!",IF(ABS(D47-F47)=H47,"  o^o Watch the sign!",IF(OR(ABS(D47)&lt;2,ABS(F47)&lt;2),"Careful! 1s and 0s are tricky!",IF(AND(MOD(D47,10)&lt;MOD(F47,10),MOD(D47,10)&gt;0),"Careful counting past a 10 or 0!","Oops! Check using the Tools."))))))</f>
        <v>#VALUE!</v>
      </c>
      <c r="J47">
        <f t="shared" ref="J47:J48" si="89">IF(OR(B47="",B47="_",D47="",D47="_",F47="",F47="_"),0,IF(B47*D47=F47,1,-1))</f>
        <v>0</v>
      </c>
      <c r="K47">
        <f t="shared" ref="K47" si="90">IF(AND(OR(ISBLANK(F47),F47="",F47="_"),OR(ISBLANK(F48),F48="")),0,IF(OR(J47=1,J48=1),1,0))</f>
        <v>0</v>
      </c>
      <c r="L47">
        <f>IF(OR(AND(J48=0,J47=1),AND(J48=0,J47=0),J48=-1),0,1)</f>
        <v>0</v>
      </c>
      <c r="N47">
        <f>IF(OR(B47="",B47="_",ISBLANK(B47)),0,1)</f>
        <v>0</v>
      </c>
      <c r="O47">
        <f>IF(OR(D47="",D47="_",ISBLANK(D47)),0,1)</f>
        <v>0</v>
      </c>
      <c r="P47">
        <f t="shared" ref="P47" si="91">IF(OR(F47="",F47="_",ISBLANK(F47)),0,1)</f>
        <v>0</v>
      </c>
      <c r="Q47">
        <f>IF(OR(B48="",B48="_"),0,IF(OR(F48="",F48="_"),1,0))</f>
        <v>0</v>
      </c>
    </row>
    <row r="48" spans="1:17" ht="18.600000000000001" thickBot="1" x14ac:dyDescent="0.4">
      <c r="A48" s="31" t="str">
        <f>IF(J47=-1,"retry","")</f>
        <v/>
      </c>
      <c r="B48" s="35" t="str">
        <f>IF(J47=-1,B47,"")</f>
        <v/>
      </c>
      <c r="C48" s="34" t="str">
        <f t="shared" ref="C48" si="92">IF($J47=-1,"x","")</f>
        <v/>
      </c>
      <c r="D48" s="35" t="str">
        <f>IF(J47=-1,D47,"")</f>
        <v/>
      </c>
      <c r="E48" s="34" t="str">
        <f>IF($J47=-1,"=","")</f>
        <v/>
      </c>
      <c r="F48" s="36" t="str">
        <f>IF(J47=-1,"_","")</f>
        <v/>
      </c>
      <c r="G48" s="118" t="str">
        <f>IF(OR(ISBLANK(F48),F48="",F48="_"),"",IF(OR(ABS(B48)&lt;2,ABS(D48)&lt;2),IF(B48*D48=F48,_xlfn.CONCAT($J$1,"   Well corrected!")," Oops! Check again and retype."),IF(B48*D48=F48,_xlfn.CONCAT($J$1,"    Well corrected!"),IF(ABS(B48*D48)=ABS(F48),"  o^o  Watch the sign!"," Oops! Check again and retype."))))</f>
        <v/>
      </c>
      <c r="H48" s="117"/>
      <c r="I48" s="117"/>
      <c r="J48">
        <f t="shared" si="89"/>
        <v>0</v>
      </c>
    </row>
    <row r="49" spans="1:17" ht="15" thickBot="1" x14ac:dyDescent="0.35">
      <c r="B49" s="8">
        <f>IF(OR(B50="",B50="_"),0,IF(B50&lt;0,MOD(ABS(B50),10),MOD(B50,10)))</f>
        <v>0</v>
      </c>
      <c r="D49" s="8">
        <f>IF(OR(D50="",D50="_"),0,IF(D50&lt;0,MOD(ABS(D50),10),MOD(D50,10)))</f>
        <v>0</v>
      </c>
    </row>
    <row r="50" spans="1:17" ht="18.600000000000001" thickBot="1" x14ac:dyDescent="0.4">
      <c r="A50" s="26" t="str">
        <f>IF($K$1&gt;14,"Q15: ","")</f>
        <v/>
      </c>
      <c r="B50" s="33" t="str">
        <f>IF(A50="","","_")</f>
        <v/>
      </c>
      <c r="C50" s="30" t="str">
        <f t="shared" ref="C50" si="93">IF(A50="","","x")</f>
        <v/>
      </c>
      <c r="D50" s="33" t="str">
        <f>IF(A50="","","_")</f>
        <v/>
      </c>
      <c r="E50" s="32" t="str">
        <f>IF(A50="","","=")</f>
        <v/>
      </c>
      <c r="F50" s="33" t="str">
        <f>IF(A50="","","_")</f>
        <v/>
      </c>
      <c r="G50" s="116" t="str">
        <f>IF(OR(ISBLANK(F50),F50="",F50="_"),"",IF(OR(ABS(B50)&lt;2,ABS(D50)&lt;2,ABS(F50)&lt;2),IF(B50*D50=F50,_xlfn.CONCAT($J$1," Excellent! 1s and 0s are tricky!"),"Careful! 1s and 0s are tricky!"),IF(B50*D50=F50,_xlfn.CONCAT($J$1,"    well done!"),IF(ABS(B50*D50)=ABS(F50),"  o^o  Watch the sign!",IF(OR(MOD(F50,B50)=0,MOD(F50,D50)=0),"  o^o  Count multiples carefully!",IF(OR(ABS(B50)&lt;2,ABS(D50)&lt;2),"Careful! 1s and 0s are tricky!","Oops! Check using the Tools above."))))))</f>
        <v/>
      </c>
      <c r="H50" s="117" t="e">
        <f t="shared" ref="H50" si="94">IF(ISBLANK(C50),"",IF(C50-E50=G50,IF(AND(MOD(C50,10)&lt;MOD(E50,10),MOD(C50,10)&gt;0),_xlfn.CONCAT($J$1," brilliant counting back past ",G50-MOD(G50,10)+10),_xlfn.CONCAT($J$1,"    well done!")),IF(C50+E50=G50,"o^o  Subtract DOWN numberlines!",IF(ABS(C50-E50)=G50,"  o^o Watch the sign!",IF(OR(ABS(C50)&lt;2,ABS(E50)&lt;2),"Careful! 1s and 0s are tricky!",IF(AND(MOD(C50,10)&lt;MOD(E50,10),MOD(C50,10)&gt;0),"Careful counting past a 10 or 0!","Oops! Check using the Tools."))))))</f>
        <v>#VALUE!</v>
      </c>
      <c r="I50" s="117" t="e">
        <f t="shared" ref="I50" si="95">IF(ISBLANK(D50),"",IF(D50-F50=H50,IF(AND(MOD(D50,10)&lt;MOD(F50,10),MOD(D50,10)&gt;0),_xlfn.CONCAT($J$1," brilliant counting back past ",H50-MOD(H50,10)+10),_xlfn.CONCAT($J$1,"    well done!")),IF(D50+F50=H50,"o^o  Subtract DOWN numberlines!",IF(ABS(D50-F50)=H50,"  o^o Watch the sign!",IF(OR(ABS(D50)&lt;2,ABS(F50)&lt;2),"Careful! 1s and 0s are tricky!",IF(AND(MOD(D50,10)&lt;MOD(F50,10),MOD(D50,10)&gt;0),"Careful counting past a 10 or 0!","Oops! Check using the Tools."))))))</f>
        <v>#VALUE!</v>
      </c>
      <c r="J50">
        <f t="shared" ref="J50:J51" si="96">IF(OR(B50="",B50="_",D50="",D50="_",F50="",F50="_"),0,IF(B50*D50=F50,1,-1))</f>
        <v>0</v>
      </c>
      <c r="K50">
        <f t="shared" ref="K50" si="97">IF(AND(OR(ISBLANK(F50),F50="",F50="_"),OR(ISBLANK(F51),F51="")),0,IF(OR(J50=1,J51=1),1,0))</f>
        <v>0</v>
      </c>
      <c r="L50">
        <f>IF(OR(AND(J51=0,J50=1),AND(J51=0,J50=0),J51=-1),0,1)</f>
        <v>0</v>
      </c>
      <c r="N50">
        <f>IF(OR(B50="",B50="_",ISBLANK(B50)),0,1)</f>
        <v>0</v>
      </c>
      <c r="O50">
        <f>IF(OR(D50="",D50="_",ISBLANK(D50)),0,1)</f>
        <v>0</v>
      </c>
      <c r="P50">
        <f t="shared" ref="P50" si="98">IF(OR(F50="",F50="_",ISBLANK(F50)),0,1)</f>
        <v>0</v>
      </c>
      <c r="Q50">
        <f>IF(OR(B51="",B51="_"),0,IF(OR(F51="",F51="_"),1,0))</f>
        <v>0</v>
      </c>
    </row>
    <row r="51" spans="1:17" ht="18.600000000000001" thickBot="1" x14ac:dyDescent="0.4">
      <c r="A51" s="31" t="str">
        <f>IF(J50=-1,"retry","")</f>
        <v/>
      </c>
      <c r="B51" s="35" t="str">
        <f>IF(J50=-1,B50,"")</f>
        <v/>
      </c>
      <c r="C51" s="34" t="str">
        <f t="shared" ref="C51" si="99">IF($J50=-1,"x","")</f>
        <v/>
      </c>
      <c r="D51" s="35" t="str">
        <f>IF(J50=-1,D50,"")</f>
        <v/>
      </c>
      <c r="E51" s="34" t="str">
        <f>IF($J50=-1,"=","")</f>
        <v/>
      </c>
      <c r="F51" s="36" t="str">
        <f>IF(J50=-1,"_","")</f>
        <v/>
      </c>
      <c r="G51" s="118" t="str">
        <f>IF(OR(ISBLANK(F51),F51="",F51="_"),"",IF(OR(ABS(B51)&lt;2,ABS(D51)&lt;2),IF(B51*D51=F51,_xlfn.CONCAT($J$1,"   Well corrected!")," Oops! Check again and retype."),IF(B51*D51=F51,_xlfn.CONCAT($J$1,"    Well corrected!"),IF(ABS(B51*D51)=ABS(F51),"  o^o  Watch the sign!"," Oops! Check again and retype."))))</f>
        <v/>
      </c>
      <c r="H51" s="117"/>
      <c r="I51" s="117"/>
      <c r="J51">
        <f t="shared" si="96"/>
        <v>0</v>
      </c>
    </row>
    <row r="52" spans="1:17" ht="15" thickBot="1" x14ac:dyDescent="0.35">
      <c r="B52" s="8">
        <f>IF(OR(B53="",B53="_"),0,IF(B53&lt;0,MOD(ABS(B53),10),MOD(B53,10)))</f>
        <v>0</v>
      </c>
      <c r="D52" s="8">
        <f>IF(OR(D53="",D53="_"),0,IF(D53&lt;0,MOD(ABS(D53),10),MOD(D53,10)))</f>
        <v>0</v>
      </c>
    </row>
    <row r="53" spans="1:17" ht="18.600000000000001" thickBot="1" x14ac:dyDescent="0.4">
      <c r="A53" s="26" t="str">
        <f>IF($K$1&gt;15,"Q16: ","")</f>
        <v/>
      </c>
      <c r="B53" s="33" t="str">
        <f>IF(A53="","","_")</f>
        <v/>
      </c>
      <c r="C53" s="30" t="str">
        <f t="shared" ref="C53" si="100">IF(A53="","","x")</f>
        <v/>
      </c>
      <c r="D53" s="33" t="str">
        <f>IF(A53="","","_")</f>
        <v/>
      </c>
      <c r="E53" s="32" t="str">
        <f>IF(A53="","","=")</f>
        <v/>
      </c>
      <c r="F53" s="33" t="str">
        <f>IF(A53="","","_")</f>
        <v/>
      </c>
      <c r="G53" s="116" t="str">
        <f>IF(OR(ISBLANK(F53),F53="",F53="_"),"",IF(OR(ABS(B53)&lt;2,ABS(D53)&lt;2,ABS(F53)&lt;2),IF(B53*D53=F53,_xlfn.CONCAT($J$1," Excellent! 1s and 0s are tricky!"),"Careful! 1s and 0s are tricky!"),IF(B53*D53=F53,_xlfn.CONCAT($J$1,"    well done!"),IF(ABS(B53*D53)=ABS(F53),"  o^o  Watch the sign!",IF(OR(MOD(F53,B53)=0,MOD(F53,D53)=0),"  o^o  Count multiples carefully!",IF(OR(ABS(B53)&lt;2,ABS(D53)&lt;2),"Careful! 1s and 0s are tricky!","Oops! Check using the Tools above."))))))</f>
        <v/>
      </c>
      <c r="H53" s="117" t="e">
        <f t="shared" ref="H53" si="101">IF(ISBLANK(C53),"",IF(C53-E53=G53,IF(AND(MOD(C53,10)&lt;MOD(E53,10),MOD(C53,10)&gt;0),_xlfn.CONCAT($J$1," brilliant counting back past ",G53-MOD(G53,10)+10),_xlfn.CONCAT($J$1,"    well done!")),IF(C53+E53=G53,"o^o  Subtract DOWN numberlines!",IF(ABS(C53-E53)=G53,"  o^o Watch the sign!",IF(OR(ABS(C53)&lt;2,ABS(E53)&lt;2),"Careful! 1s and 0s are tricky!",IF(AND(MOD(C53,10)&lt;MOD(E53,10),MOD(C53,10)&gt;0),"Careful counting past a 10 or 0!","Oops! Check using the Tools."))))))</f>
        <v>#VALUE!</v>
      </c>
      <c r="I53" s="117" t="e">
        <f t="shared" ref="I53" si="102">IF(ISBLANK(D53),"",IF(D53-F53=H53,IF(AND(MOD(D53,10)&lt;MOD(F53,10),MOD(D53,10)&gt;0),_xlfn.CONCAT($J$1," brilliant counting back past ",H53-MOD(H53,10)+10),_xlfn.CONCAT($J$1,"    well done!")),IF(D53+F53=H53,"o^o  Subtract DOWN numberlines!",IF(ABS(D53-F53)=H53,"  o^o Watch the sign!",IF(OR(ABS(D53)&lt;2,ABS(F53)&lt;2),"Careful! 1s and 0s are tricky!",IF(AND(MOD(D53,10)&lt;MOD(F53,10),MOD(D53,10)&gt;0),"Careful counting past a 10 or 0!","Oops! Check using the Tools."))))))</f>
        <v>#VALUE!</v>
      </c>
      <c r="J53">
        <f t="shared" ref="J53:J54" si="103">IF(OR(B53="",B53="_",D53="",D53="_",F53="",F53="_"),0,IF(B53*D53=F53,1,-1))</f>
        <v>0</v>
      </c>
      <c r="K53">
        <f t="shared" ref="K53" si="104">IF(AND(OR(ISBLANK(F53),F53="",F53="_"),OR(ISBLANK(F54),F54="")),0,IF(OR(J53=1,J54=1),1,0))</f>
        <v>0</v>
      </c>
      <c r="L53">
        <f>IF(OR(AND(J54=0,J53=1),AND(J54=0,J53=0),J54=-1),0,1)</f>
        <v>0</v>
      </c>
      <c r="N53">
        <f>IF(OR(B53="",B53="_",ISBLANK(B53)),0,1)</f>
        <v>0</v>
      </c>
      <c r="O53">
        <f>IF(OR(D53="",D53="_",ISBLANK(D53)),0,1)</f>
        <v>0</v>
      </c>
      <c r="P53">
        <f t="shared" ref="P53" si="105">IF(OR(F53="",F53="_",ISBLANK(F53)),0,1)</f>
        <v>0</v>
      </c>
      <c r="Q53">
        <f>IF(OR(B54="",B54="_"),0,IF(OR(F54="",F54="_"),1,0))</f>
        <v>0</v>
      </c>
    </row>
    <row r="54" spans="1:17" ht="18.600000000000001" thickBot="1" x14ac:dyDescent="0.4">
      <c r="A54" s="31" t="str">
        <f>IF(J53=-1,"retry","")</f>
        <v/>
      </c>
      <c r="B54" s="35" t="str">
        <f>IF(J53=-1,B53,"")</f>
        <v/>
      </c>
      <c r="C54" s="34" t="str">
        <f t="shared" ref="C54" si="106">IF($J53=-1,"x","")</f>
        <v/>
      </c>
      <c r="D54" s="35" t="str">
        <f>IF(J53=-1,D53,"")</f>
        <v/>
      </c>
      <c r="E54" s="34" t="str">
        <f>IF($J53=-1,"=","")</f>
        <v/>
      </c>
      <c r="F54" s="36" t="str">
        <f>IF(J53=-1,"_","")</f>
        <v/>
      </c>
      <c r="G54" s="118" t="str">
        <f>IF(OR(ISBLANK(F54),F54="",F54="_"),"",IF(OR(ABS(B54)&lt;2,ABS(D54)&lt;2),IF(B54*D54=F54,_xlfn.CONCAT($J$1,"   Well corrected!")," Oops! Check again and retype."),IF(B54*D54=F54,_xlfn.CONCAT($J$1,"    Well corrected!"),IF(ABS(B54*D54)=ABS(F54),"  o^o  Watch the sign!"," Oops! Check again and retype."))))</f>
        <v/>
      </c>
      <c r="H54" s="117"/>
      <c r="I54" s="117"/>
      <c r="J54">
        <f t="shared" si="103"/>
        <v>0</v>
      </c>
    </row>
    <row r="55" spans="1:17" ht="15" thickBot="1" x14ac:dyDescent="0.35">
      <c r="B55" s="8">
        <f>IF(OR(B56="",B56="_"),0,IF(B56&lt;0,MOD(ABS(B56),10),MOD(B56,10)))</f>
        <v>0</v>
      </c>
      <c r="D55" s="8">
        <f>IF(OR(D56="",D56="_"),0,IF(D56&lt;0,MOD(ABS(D56),10),MOD(D56,10)))</f>
        <v>0</v>
      </c>
    </row>
    <row r="56" spans="1:17" ht="18.600000000000001" thickBot="1" x14ac:dyDescent="0.4">
      <c r="A56" s="26" t="str">
        <f>IF($K$1&gt;16,"Q17: ","")</f>
        <v/>
      </c>
      <c r="B56" s="33" t="str">
        <f>IF(A56="","","_")</f>
        <v/>
      </c>
      <c r="C56" s="30" t="str">
        <f t="shared" ref="C56" si="107">IF(A56="","","x")</f>
        <v/>
      </c>
      <c r="D56" s="33" t="str">
        <f>IF(A56="","","_")</f>
        <v/>
      </c>
      <c r="E56" s="32" t="str">
        <f>IF(A56="","","=")</f>
        <v/>
      </c>
      <c r="F56" s="33" t="str">
        <f>IF(A56="","","_")</f>
        <v/>
      </c>
      <c r="G56" s="116" t="str">
        <f>IF(OR(ISBLANK(F56),F56="",F56="_"),"",IF(OR(ABS(B56)&lt;2,ABS(D56)&lt;2,ABS(F56)&lt;2),IF(B56*D56=F56,_xlfn.CONCAT($J$1," Excellent! 1s and 0s are tricky!"),"Careful! 1s and 0s are tricky!"),IF(B56*D56=F56,_xlfn.CONCAT($J$1,"    well done!"),IF(ABS(B56*D56)=ABS(F56),"  o^o  Watch the sign!",IF(OR(MOD(F56,B56)=0,MOD(F56,D56)=0),"  o^o  Count multiples carefully!",IF(OR(ABS(B56)&lt;2,ABS(D56)&lt;2),"Careful! 1s and 0s are tricky!","Oops! Check using the Tools above."))))))</f>
        <v/>
      </c>
      <c r="H56" s="117" t="e">
        <f t="shared" ref="H56" si="108">IF(ISBLANK(C56),"",IF(C56-E56=G56,IF(AND(MOD(C56,10)&lt;MOD(E56,10),MOD(C56,10)&gt;0),_xlfn.CONCAT($J$1," brilliant counting back past ",G56-MOD(G56,10)+10),_xlfn.CONCAT($J$1,"    well done!")),IF(C56+E56=G56,"o^o  Subtract DOWN numberlines!",IF(ABS(C56-E56)=G56,"  o^o Watch the sign!",IF(OR(ABS(C56)&lt;2,ABS(E56)&lt;2),"Careful! 1s and 0s are tricky!",IF(AND(MOD(C56,10)&lt;MOD(E56,10),MOD(C56,10)&gt;0),"Careful counting past a 10 or 0!","Oops! Check using the Tools."))))))</f>
        <v>#VALUE!</v>
      </c>
      <c r="I56" s="117" t="e">
        <f t="shared" ref="I56" si="109">IF(ISBLANK(D56),"",IF(D56-F56=H56,IF(AND(MOD(D56,10)&lt;MOD(F56,10),MOD(D56,10)&gt;0),_xlfn.CONCAT($J$1," brilliant counting back past ",H56-MOD(H56,10)+10),_xlfn.CONCAT($J$1,"    well done!")),IF(D56+F56=H56,"o^o  Subtract DOWN numberlines!",IF(ABS(D56-F56)=H56,"  o^o Watch the sign!",IF(OR(ABS(D56)&lt;2,ABS(F56)&lt;2),"Careful! 1s and 0s are tricky!",IF(AND(MOD(D56,10)&lt;MOD(F56,10),MOD(D56,10)&gt;0),"Careful counting past a 10 or 0!","Oops! Check using the Tools."))))))</f>
        <v>#VALUE!</v>
      </c>
      <c r="J56">
        <f t="shared" ref="J56:J57" si="110">IF(OR(B56="",B56="_",D56="",D56="_",F56="",F56="_"),0,IF(B56*D56=F56,1,-1))</f>
        <v>0</v>
      </c>
      <c r="K56">
        <f t="shared" ref="K56" si="111">IF(AND(OR(ISBLANK(F56),F56="",F56="_"),OR(ISBLANK(F57),F57="")),0,IF(OR(J56=1,J57=1),1,0))</f>
        <v>0</v>
      </c>
      <c r="L56">
        <f>IF(OR(AND(J57=0,J56=1),AND(J57=0,J56=0),J57=-1),0,1)</f>
        <v>0</v>
      </c>
      <c r="N56">
        <f>IF(OR(B56="",B56="_",ISBLANK(B56)),0,1)</f>
        <v>0</v>
      </c>
      <c r="O56">
        <f>IF(OR(D56="",D56="_",ISBLANK(D56)),0,1)</f>
        <v>0</v>
      </c>
      <c r="P56">
        <f t="shared" ref="P56" si="112">IF(OR(F56="",F56="_",ISBLANK(F56)),0,1)</f>
        <v>0</v>
      </c>
      <c r="Q56">
        <f>IF(OR(B57="",B57="_"),0,IF(OR(F57="",F57="_"),1,0))</f>
        <v>0</v>
      </c>
    </row>
    <row r="57" spans="1:17" ht="18.600000000000001" thickBot="1" x14ac:dyDescent="0.4">
      <c r="A57" s="31" t="str">
        <f>IF(J56=-1,"retry","")</f>
        <v/>
      </c>
      <c r="B57" s="35" t="str">
        <f>IF(J56=-1,B56,"")</f>
        <v/>
      </c>
      <c r="C57" s="34" t="str">
        <f t="shared" ref="C57" si="113">IF($J56=-1,"x","")</f>
        <v/>
      </c>
      <c r="D57" s="35" t="str">
        <f>IF(J56=-1,D56,"")</f>
        <v/>
      </c>
      <c r="E57" s="34" t="str">
        <f>IF($J56=-1,"=","")</f>
        <v/>
      </c>
      <c r="F57" s="36" t="str">
        <f>IF(J56=-1,"_","")</f>
        <v/>
      </c>
      <c r="G57" s="118" t="str">
        <f>IF(OR(ISBLANK(F57),F57="",F57="_"),"",IF(OR(ABS(B57)&lt;2,ABS(D57)&lt;2),IF(B57*D57=F57,_xlfn.CONCAT($J$1,"   Well corrected!")," Oops! Check again and retype."),IF(B57*D57=F57,_xlfn.CONCAT($J$1,"    Well corrected!"),IF(ABS(B57*D57)=ABS(F57),"  o^o  Watch the sign!"," Oops! Check again and retype."))))</f>
        <v/>
      </c>
      <c r="H57" s="117"/>
      <c r="I57" s="117"/>
      <c r="J57">
        <f t="shared" si="110"/>
        <v>0</v>
      </c>
    </row>
    <row r="58" spans="1:17" ht="15" thickBot="1" x14ac:dyDescent="0.35">
      <c r="B58" s="8">
        <f>IF(OR(B59="",B59="_"),0,IF(B59&lt;0,MOD(ABS(B59),10),MOD(B59,10)))</f>
        <v>0</v>
      </c>
      <c r="D58" s="8">
        <f>IF(OR(D59="",D59="_"),0,IF(D59&lt;0,MOD(ABS(D59),10),MOD(D59,10)))</f>
        <v>0</v>
      </c>
    </row>
    <row r="59" spans="1:17" ht="18.600000000000001" thickBot="1" x14ac:dyDescent="0.4">
      <c r="A59" s="26" t="str">
        <f>IF($K$1&gt;17,"Q18: ","")</f>
        <v/>
      </c>
      <c r="B59" s="33" t="str">
        <f>IF(A59="","","_")</f>
        <v/>
      </c>
      <c r="C59" s="30" t="str">
        <f t="shared" ref="C59" si="114">IF(A59="","","x")</f>
        <v/>
      </c>
      <c r="D59" s="33" t="str">
        <f>IF(A59="","","_")</f>
        <v/>
      </c>
      <c r="E59" s="32" t="str">
        <f>IF(A59="","","=")</f>
        <v/>
      </c>
      <c r="F59" s="33" t="str">
        <f>IF(A59="","","_")</f>
        <v/>
      </c>
      <c r="G59" s="116" t="str">
        <f>IF(OR(ISBLANK(F59),F59="",F59="_"),"",IF(OR(ABS(B59)&lt;2,ABS(D59)&lt;2,ABS(F59)&lt;2),IF(B59*D59=F59,_xlfn.CONCAT($J$1," Excellent! 1s and 0s are tricky!"),"Careful! 1s and 0s are tricky!"),IF(B59*D59=F59,_xlfn.CONCAT($J$1,"    well done!"),IF(ABS(B59*D59)=ABS(F59),"  o^o  Watch the sign!",IF(OR(MOD(F59,B59)=0,MOD(F59,D59)=0),"  o^o  Count multiples carefully!",IF(OR(ABS(B59)&lt;2,ABS(D59)&lt;2),"Careful! 1s and 0s are tricky!","Oops! Check using the Tools above."))))))</f>
        <v/>
      </c>
      <c r="H59" s="117" t="e">
        <f t="shared" ref="H59" si="115">IF(ISBLANK(C59),"",IF(C59-E59=G59,IF(AND(MOD(C59,10)&lt;MOD(E59,10),MOD(C59,10)&gt;0),_xlfn.CONCAT($J$1," brilliant counting back past ",G59-MOD(G59,10)+10),_xlfn.CONCAT($J$1,"    well done!")),IF(C59+E59=G59,"o^o  Subtract DOWN numberlines!",IF(ABS(C59-E59)=G59,"  o^o Watch the sign!",IF(OR(ABS(C59)&lt;2,ABS(E59)&lt;2),"Careful! 1s and 0s are tricky!",IF(AND(MOD(C59,10)&lt;MOD(E59,10),MOD(C59,10)&gt;0),"Careful counting past a 10 or 0!","Oops! Check using the Tools."))))))</f>
        <v>#VALUE!</v>
      </c>
      <c r="I59" s="117" t="e">
        <f t="shared" ref="I59" si="116">IF(ISBLANK(D59),"",IF(D59-F59=H59,IF(AND(MOD(D59,10)&lt;MOD(F59,10),MOD(D59,10)&gt;0),_xlfn.CONCAT($J$1," brilliant counting back past ",H59-MOD(H59,10)+10),_xlfn.CONCAT($J$1,"    well done!")),IF(D59+F59=H59,"o^o  Subtract DOWN numberlines!",IF(ABS(D59-F59)=H59,"  o^o Watch the sign!",IF(OR(ABS(D59)&lt;2,ABS(F59)&lt;2),"Careful! 1s and 0s are tricky!",IF(AND(MOD(D59,10)&lt;MOD(F59,10),MOD(D59,10)&gt;0),"Careful counting past a 10 or 0!","Oops! Check using the Tools."))))))</f>
        <v>#VALUE!</v>
      </c>
      <c r="J59">
        <f t="shared" ref="J59:J60" si="117">IF(OR(B59="",B59="_",D59="",D59="_",F59="",F59="_"),0,IF(B59*D59=F59,1,-1))</f>
        <v>0</v>
      </c>
      <c r="K59">
        <f t="shared" ref="K59" si="118">IF(AND(OR(ISBLANK(F59),F59="",F59="_"),OR(ISBLANK(F60),F60="")),0,IF(OR(J59=1,J60=1),1,0))</f>
        <v>0</v>
      </c>
      <c r="L59">
        <f>IF(OR(AND(J60=0,J59=1),AND(J60=0,J59=0),J60=-1),0,1)</f>
        <v>0</v>
      </c>
      <c r="N59">
        <f>IF(OR(B59="",B59="_",ISBLANK(B59)),0,1)</f>
        <v>0</v>
      </c>
      <c r="O59">
        <f>IF(OR(D59="",D59="_",ISBLANK(D59)),0,1)</f>
        <v>0</v>
      </c>
      <c r="P59">
        <f t="shared" ref="P59" si="119">IF(OR(F59="",F59="_",ISBLANK(F59)),0,1)</f>
        <v>0</v>
      </c>
      <c r="Q59">
        <f>IF(OR(B60="",B60="_"),0,IF(OR(F60="",F60="_"),1,0))</f>
        <v>0</v>
      </c>
    </row>
    <row r="60" spans="1:17" ht="18.600000000000001" thickBot="1" x14ac:dyDescent="0.4">
      <c r="A60" s="31" t="str">
        <f>IF(J59=-1,"retry","")</f>
        <v/>
      </c>
      <c r="B60" s="35" t="str">
        <f>IF(J59=-1,B59,"")</f>
        <v/>
      </c>
      <c r="C60" s="34" t="str">
        <f t="shared" ref="C60" si="120">IF($J59=-1,"x","")</f>
        <v/>
      </c>
      <c r="D60" s="35" t="str">
        <f>IF(J59=-1,D59,"")</f>
        <v/>
      </c>
      <c r="E60" s="34" t="str">
        <f>IF($J59=-1,"=","")</f>
        <v/>
      </c>
      <c r="F60" s="36" t="str">
        <f>IF(J59=-1,"_","")</f>
        <v/>
      </c>
      <c r="G60" s="118" t="str">
        <f>IF(OR(ISBLANK(F60),F60="",F60="_"),"",IF(OR(ABS(B60)&lt;2,ABS(D60)&lt;2),IF(B60*D60=F60,_xlfn.CONCAT($J$1,"   Well corrected!")," Oops! Check again and retype."),IF(B60*D60=F60,_xlfn.CONCAT($J$1,"    Well corrected!"),IF(ABS(B60*D60)=ABS(F60),"  o^o  Watch the sign!"," Oops! Check again and retype."))))</f>
        <v/>
      </c>
      <c r="H60" s="117"/>
      <c r="I60" s="117"/>
      <c r="J60">
        <f t="shared" si="117"/>
        <v>0</v>
      </c>
    </row>
    <row r="61" spans="1:17" ht="15" thickBot="1" x14ac:dyDescent="0.35">
      <c r="B61" s="8">
        <f>IF(OR(B62="",B62="_"),0,IF(B62&lt;0,MOD(ABS(B62),10),MOD(B62,10)))</f>
        <v>0</v>
      </c>
      <c r="D61" s="8">
        <f>IF(OR(D62="",D62="_"),0,IF(D62&lt;0,MOD(ABS(D62),10),MOD(D62,10)))</f>
        <v>0</v>
      </c>
    </row>
    <row r="62" spans="1:17" ht="18.600000000000001" thickBot="1" x14ac:dyDescent="0.4">
      <c r="A62" s="26" t="str">
        <f>IF($K$1&gt;18,"Q19: ","")</f>
        <v/>
      </c>
      <c r="B62" s="33" t="str">
        <f>IF(A62="","","_")</f>
        <v/>
      </c>
      <c r="C62" s="30" t="str">
        <f t="shared" ref="C62" si="121">IF(A62="","","x")</f>
        <v/>
      </c>
      <c r="D62" s="33" t="str">
        <f>IF(A62="","","_")</f>
        <v/>
      </c>
      <c r="E62" s="32" t="str">
        <f>IF(A62="","","=")</f>
        <v/>
      </c>
      <c r="F62" s="33" t="str">
        <f>IF(A62="","","_")</f>
        <v/>
      </c>
      <c r="G62" s="116" t="str">
        <f>IF(OR(ISBLANK(F62),F62="",F62="_"),"",IF(OR(ABS(B62)&lt;2,ABS(D62)&lt;2,ABS(F62)&lt;2),IF(B62*D62=F62,_xlfn.CONCAT($J$1," Excellent! 1s and 0s are tricky!"),"Careful! 1s and 0s are tricky!"),IF(B62*D62=F62,_xlfn.CONCAT($J$1,"    well done!"),IF(ABS(B62*D62)=ABS(F62),"  o^o  Watch the sign!",IF(OR(MOD(F62,B62)=0,MOD(F62,D62)=0),"  o^o  Count multiples carefully!",IF(OR(ABS(B62)&lt;2,ABS(D62)&lt;2),"Careful! 1s and 0s are tricky!","Oops! Check using the Tools above."))))))</f>
        <v/>
      </c>
      <c r="H62" s="117" t="e">
        <f t="shared" ref="H62" si="122">IF(ISBLANK(C62),"",IF(C62-E62=G62,IF(AND(MOD(C62,10)&lt;MOD(E62,10),MOD(C62,10)&gt;0),_xlfn.CONCAT($J$1," brilliant counting back past ",G62-MOD(G62,10)+10),_xlfn.CONCAT($J$1,"    well done!")),IF(C62+E62=G62,"o^o  Subtract DOWN numberlines!",IF(ABS(C62-E62)=G62,"  o^o Watch the sign!",IF(OR(ABS(C62)&lt;2,ABS(E62)&lt;2),"Careful! 1s and 0s are tricky!",IF(AND(MOD(C62,10)&lt;MOD(E62,10),MOD(C62,10)&gt;0),"Careful counting past a 10 or 0!","Oops! Check using the Tools."))))))</f>
        <v>#VALUE!</v>
      </c>
      <c r="I62" s="117" t="e">
        <f t="shared" ref="I62" si="123">IF(ISBLANK(D62),"",IF(D62-F62=H62,IF(AND(MOD(D62,10)&lt;MOD(F62,10),MOD(D62,10)&gt;0),_xlfn.CONCAT($J$1," brilliant counting back past ",H62-MOD(H62,10)+10),_xlfn.CONCAT($J$1,"    well done!")),IF(D62+F62=H62,"o^o  Subtract DOWN numberlines!",IF(ABS(D62-F62)=H62,"  o^o Watch the sign!",IF(OR(ABS(D62)&lt;2,ABS(F62)&lt;2),"Careful! 1s and 0s are tricky!",IF(AND(MOD(D62,10)&lt;MOD(F62,10),MOD(D62,10)&gt;0),"Careful counting past a 10 or 0!","Oops! Check using the Tools."))))))</f>
        <v>#VALUE!</v>
      </c>
      <c r="J62">
        <f t="shared" ref="J62:J63" si="124">IF(OR(B62="",B62="_",D62="",D62="_",F62="",F62="_"),0,IF(B62*D62=F62,1,-1))</f>
        <v>0</v>
      </c>
      <c r="K62">
        <f t="shared" ref="K62" si="125">IF(AND(OR(ISBLANK(F62),F62="",F62="_"),OR(ISBLANK(F63),F63="")),0,IF(OR(J62=1,J63=1),1,0))</f>
        <v>0</v>
      </c>
      <c r="L62">
        <f>IF(OR(AND(J63=0,J62=1),AND(J63=0,J62=0),J63=-1),0,1)</f>
        <v>0</v>
      </c>
      <c r="N62">
        <f>IF(OR(B62="",B62="_",ISBLANK(B62)),0,1)</f>
        <v>0</v>
      </c>
      <c r="O62">
        <f>IF(OR(D62="",D62="_",ISBLANK(D62)),0,1)</f>
        <v>0</v>
      </c>
      <c r="P62">
        <f t="shared" ref="P62" si="126">IF(OR(F62="",F62="_",ISBLANK(F62)),0,1)</f>
        <v>0</v>
      </c>
      <c r="Q62">
        <f>IF(OR(B63="",B63="_"),0,IF(OR(F63="",F63="_"),1,0))</f>
        <v>0</v>
      </c>
    </row>
    <row r="63" spans="1:17" ht="18.600000000000001" thickBot="1" x14ac:dyDescent="0.4">
      <c r="A63" s="31" t="str">
        <f>IF(J62=-1,"retry","")</f>
        <v/>
      </c>
      <c r="B63" s="35" t="str">
        <f>IF(J62=-1,B62,"")</f>
        <v/>
      </c>
      <c r="C63" s="34" t="str">
        <f t="shared" ref="C63" si="127">IF($J62=-1,"x","")</f>
        <v/>
      </c>
      <c r="D63" s="35" t="str">
        <f>IF(J62=-1,D62,"")</f>
        <v/>
      </c>
      <c r="E63" s="34" t="str">
        <f>IF($J62=-1,"=","")</f>
        <v/>
      </c>
      <c r="F63" s="36" t="str">
        <f>IF(J62=-1,"_","")</f>
        <v/>
      </c>
      <c r="G63" s="118" t="str">
        <f>IF(OR(ISBLANK(F63),F63="",F63="_"),"",IF(OR(ABS(B63)&lt;2,ABS(D63)&lt;2),IF(B63*D63=F63,_xlfn.CONCAT($J$1,"   Well corrected!")," Oops! Check again and retype."),IF(B63*D63=F63,_xlfn.CONCAT($J$1,"    Well corrected!"),IF(ABS(B63*D63)=ABS(F63),"  o^o  Watch the sign!"," Oops! Check again and retype."))))</f>
        <v/>
      </c>
      <c r="H63" s="117"/>
      <c r="I63" s="117"/>
      <c r="J63">
        <f t="shared" si="124"/>
        <v>0</v>
      </c>
    </row>
    <row r="64" spans="1:17" ht="15" thickBot="1" x14ac:dyDescent="0.35">
      <c r="B64" s="8">
        <f>IF(OR(B65="",B65="_"),0,IF(B65&lt;0,MOD(ABS(B65),10),MOD(B65,10)))</f>
        <v>0</v>
      </c>
      <c r="D64" s="8">
        <f>IF(OR(D65="",D65="_"),0,IF(D65&lt;0,MOD(ABS(D65),10),MOD(D65,10)))</f>
        <v>0</v>
      </c>
    </row>
    <row r="65" spans="1:17" ht="18.600000000000001" thickBot="1" x14ac:dyDescent="0.4">
      <c r="A65" s="26" t="str">
        <f>IF($K$1&gt;19,"Q20: ","")</f>
        <v/>
      </c>
      <c r="B65" s="33" t="str">
        <f>IF(A65="","","_")</f>
        <v/>
      </c>
      <c r="C65" s="30" t="str">
        <f t="shared" ref="C65" si="128">IF(A65="","","x")</f>
        <v/>
      </c>
      <c r="D65" s="33" t="str">
        <f>IF(A65="","","_")</f>
        <v/>
      </c>
      <c r="E65" s="32" t="str">
        <f>IF(A65="","","=")</f>
        <v/>
      </c>
      <c r="F65" s="33" t="str">
        <f>IF(A65="","","_")</f>
        <v/>
      </c>
      <c r="G65" s="116" t="str">
        <f>IF(OR(ISBLANK(F65),F65="",F65="_"),"",IF(OR(ABS(B65)&lt;2,ABS(D65)&lt;2,ABS(F65)&lt;2),IF(B65*D65=F65,_xlfn.CONCAT($J$1," Excellent! 1s and 0s are tricky!"),"Careful! 1s and 0s are tricky!"),IF(B65*D65=F65,_xlfn.CONCAT($J$1,"    well done!"),IF(ABS(B65*D65)=ABS(F65),"  o^o  Watch the sign!",IF(OR(MOD(F65,B65)=0,MOD(F65,D65)=0),"  o^o  Count multiples carefully!",IF(OR(ABS(B65)&lt;2,ABS(D65)&lt;2),"Careful! 1s and 0s are tricky!","Oops! Check using the Tools above."))))))</f>
        <v/>
      </c>
      <c r="H65" s="117" t="e">
        <f t="shared" ref="H65" si="129">IF(ISBLANK(C65),"",IF(C65-E65=G65,IF(AND(MOD(C65,10)&lt;MOD(E65,10),MOD(C65,10)&gt;0),_xlfn.CONCAT($J$1," brilliant counting back past ",G65-MOD(G65,10)+10),_xlfn.CONCAT($J$1,"    well done!")),IF(C65+E65=G65,"o^o  Subtract DOWN numberlines!",IF(ABS(C65-E65)=G65,"  o^o Watch the sign!",IF(OR(ABS(C65)&lt;2,ABS(E65)&lt;2),"Careful! 1s and 0s are tricky!",IF(AND(MOD(C65,10)&lt;MOD(E65,10),MOD(C65,10)&gt;0),"Careful counting past a 10 or 0!","Oops! Check using the Tools."))))))</f>
        <v>#VALUE!</v>
      </c>
      <c r="I65" s="117" t="e">
        <f t="shared" ref="I65" si="130">IF(ISBLANK(D65),"",IF(D65-F65=H65,IF(AND(MOD(D65,10)&lt;MOD(F65,10),MOD(D65,10)&gt;0),_xlfn.CONCAT($J$1," brilliant counting back past ",H65-MOD(H65,10)+10),_xlfn.CONCAT($J$1,"    well done!")),IF(D65+F65=H65,"o^o  Subtract DOWN numberlines!",IF(ABS(D65-F65)=H65,"  o^o Watch the sign!",IF(OR(ABS(D65)&lt;2,ABS(F65)&lt;2),"Careful! 1s and 0s are tricky!",IF(AND(MOD(D65,10)&lt;MOD(F65,10),MOD(D65,10)&gt;0),"Careful counting past a 10 or 0!","Oops! Check using the Tools."))))))</f>
        <v>#VALUE!</v>
      </c>
      <c r="J65">
        <f t="shared" ref="J65:J66" si="131">IF(OR(B65="",B65="_",D65="",D65="_",F65="",F65="_"),0,IF(B65*D65=F65,1,-1))</f>
        <v>0</v>
      </c>
      <c r="K65">
        <f t="shared" ref="K65" si="132">IF(AND(OR(ISBLANK(F65),F65="",F65="_"),OR(ISBLANK(F66),F66="")),0,IF(OR(J65=1,J66=1),1,0))</f>
        <v>0</v>
      </c>
      <c r="L65">
        <f>IF(OR(AND(J66=0,J65=1),AND(J66=0,J65=0),J66=-1),0,1)</f>
        <v>0</v>
      </c>
      <c r="N65">
        <f>IF(OR(B65="",B65="_",ISBLANK(B65)),0,1)</f>
        <v>0</v>
      </c>
      <c r="O65">
        <f>IF(OR(D65="",D65="_",ISBLANK(D65)),0,1)</f>
        <v>0</v>
      </c>
      <c r="P65">
        <f t="shared" ref="P65" si="133">IF(OR(F65="",F65="_",ISBLANK(F65)),0,1)</f>
        <v>0</v>
      </c>
      <c r="Q65">
        <f>IF(OR(B66="",B66="_"),0,IF(OR(F66="",F66="_"),1,0))</f>
        <v>0</v>
      </c>
    </row>
    <row r="66" spans="1:17" ht="18.600000000000001" thickBot="1" x14ac:dyDescent="0.4">
      <c r="A66" s="31" t="str">
        <f>IF(J65=-1,"retry","")</f>
        <v/>
      </c>
      <c r="B66" s="35" t="str">
        <f>IF(J65=-1,B65,"")</f>
        <v/>
      </c>
      <c r="C66" s="34" t="str">
        <f t="shared" ref="C66" si="134">IF($J65=-1,"x","")</f>
        <v/>
      </c>
      <c r="D66" s="35" t="str">
        <f>IF(J65=-1,D65,"")</f>
        <v/>
      </c>
      <c r="E66" s="34" t="str">
        <f>IF($J65=-1,"=","")</f>
        <v/>
      </c>
      <c r="F66" s="36" t="str">
        <f>IF(J65=-1,"_","")</f>
        <v/>
      </c>
      <c r="G66" s="118" t="str">
        <f>IF(OR(ISBLANK(F66),F66="",F66="_"),"",IF(OR(ABS(B66)&lt;2,ABS(D66)&lt;2),IF(B66*D66=F66,_xlfn.CONCAT($J$1,"   Well corrected!")," Oops! Check again and retype."),IF(B66*D66=F66,_xlfn.CONCAT($J$1,"    Well corrected!"),IF(ABS(B66*D66)=ABS(F66),"  o^o  Watch the sign!"," Oops! Check again and retype."))))</f>
        <v/>
      </c>
      <c r="H66" s="117"/>
      <c r="I66" s="117"/>
      <c r="J66">
        <f t="shared" si="131"/>
        <v>0</v>
      </c>
    </row>
  </sheetData>
  <sheetProtection algorithmName="SHA-512" hashValue="pzP6mqiVrvLTxL+H+K2LqSbcPPZngjq+wnKXXx0ll2B/mYNsvVJEB2i4W5ICE0ZH2BbV1Hs5IV4w+rf9aXYy8g==" saltValue="an8o19JuhY3g0N0RBK7x/Q==" spinCount="100000" sheet="1" formatCells="0" formatColumns="0" formatRows="0" selectLockedCells="1"/>
  <mergeCells count="46">
    <mergeCell ref="G18:I18"/>
    <mergeCell ref="B2:C2"/>
    <mergeCell ref="A3:F3"/>
    <mergeCell ref="G3:H3"/>
    <mergeCell ref="G4:H4"/>
    <mergeCell ref="G8:I8"/>
    <mergeCell ref="G9:I9"/>
    <mergeCell ref="G11:I11"/>
    <mergeCell ref="G12:I12"/>
    <mergeCell ref="G14:I14"/>
    <mergeCell ref="G15:I15"/>
    <mergeCell ref="G17:I17"/>
    <mergeCell ref="G6:H6"/>
    <mergeCell ref="G36:I36"/>
    <mergeCell ref="G20:I20"/>
    <mergeCell ref="G21:I21"/>
    <mergeCell ref="G23:I23"/>
    <mergeCell ref="G24:I24"/>
    <mergeCell ref="G26:I26"/>
    <mergeCell ref="G27:I27"/>
    <mergeCell ref="G29:I29"/>
    <mergeCell ref="G30:I30"/>
    <mergeCell ref="G32:I32"/>
    <mergeCell ref="G33:I33"/>
    <mergeCell ref="G35:I35"/>
    <mergeCell ref="G39:I39"/>
    <mergeCell ref="G41:I41"/>
    <mergeCell ref="G42:I42"/>
    <mergeCell ref="G44:I44"/>
    <mergeCell ref="G45:I45"/>
    <mergeCell ref="G65:I65"/>
    <mergeCell ref="G66:I66"/>
    <mergeCell ref="B7:I7"/>
    <mergeCell ref="G56:I56"/>
    <mergeCell ref="G57:I57"/>
    <mergeCell ref="G59:I59"/>
    <mergeCell ref="G60:I60"/>
    <mergeCell ref="G62:I62"/>
    <mergeCell ref="G63:I63"/>
    <mergeCell ref="G47:I47"/>
    <mergeCell ref="G48:I48"/>
    <mergeCell ref="G50:I50"/>
    <mergeCell ref="G51:I51"/>
    <mergeCell ref="G53:I53"/>
    <mergeCell ref="G54:I54"/>
    <mergeCell ref="G38:I38"/>
  </mergeCells>
  <conditionalFormatting sqref="F8">
    <cfRule type="containsBlanks" dxfId="412" priority="161">
      <formula>LEN(TRIM(F8))=0</formula>
    </cfRule>
    <cfRule type="containsText" dxfId="411" priority="162" operator="containsText" text="_">
      <formula>NOT(ISERROR(SEARCH("_",F8)))</formula>
    </cfRule>
  </conditionalFormatting>
  <conditionalFormatting sqref="B9 D9 F9">
    <cfRule type="containsBlanks" dxfId="410" priority="160">
      <formula>LEN(TRIM(B9))=0</formula>
    </cfRule>
  </conditionalFormatting>
  <conditionalFormatting sqref="F9">
    <cfRule type="containsText" dxfId="409" priority="159" operator="containsText" text="_">
      <formula>NOT(ISERROR(SEARCH("_",F9)))</formula>
    </cfRule>
  </conditionalFormatting>
  <conditionalFormatting sqref="B11">
    <cfRule type="containsBlanks" dxfId="408" priority="157">
      <formula>LEN(TRIM(B11))=0</formula>
    </cfRule>
    <cfRule type="containsText" dxfId="407" priority="158" operator="containsText" text="_">
      <formula>NOT(ISERROR(SEARCH("_",B11)))</formula>
    </cfRule>
  </conditionalFormatting>
  <conditionalFormatting sqref="D11">
    <cfRule type="containsBlanks" dxfId="406" priority="155">
      <formula>LEN(TRIM(D11))=0</formula>
    </cfRule>
    <cfRule type="containsText" dxfId="405" priority="156" operator="containsText" text="_">
      <formula>NOT(ISERROR(SEARCH("_",D11)))</formula>
    </cfRule>
  </conditionalFormatting>
  <conditionalFormatting sqref="B12 D12 F12">
    <cfRule type="containsBlanks" dxfId="404" priority="154">
      <formula>LEN(TRIM(B12))=0</formula>
    </cfRule>
  </conditionalFormatting>
  <conditionalFormatting sqref="F12">
    <cfRule type="containsText" dxfId="403" priority="153" operator="containsText" text="_">
      <formula>NOT(ISERROR(SEARCH("_",F12)))</formula>
    </cfRule>
  </conditionalFormatting>
  <conditionalFormatting sqref="B14">
    <cfRule type="containsBlanks" dxfId="402" priority="151">
      <formula>LEN(TRIM(B14))=0</formula>
    </cfRule>
    <cfRule type="containsText" dxfId="401" priority="152" operator="containsText" text="_">
      <formula>NOT(ISERROR(SEARCH("_",B14)))</formula>
    </cfRule>
  </conditionalFormatting>
  <conditionalFormatting sqref="D14">
    <cfRule type="containsBlanks" dxfId="400" priority="149">
      <formula>LEN(TRIM(D14))=0</formula>
    </cfRule>
    <cfRule type="containsText" dxfId="399" priority="150" operator="containsText" text="_">
      <formula>NOT(ISERROR(SEARCH("_",D14)))</formula>
    </cfRule>
  </conditionalFormatting>
  <conditionalFormatting sqref="B15 D15 F15">
    <cfRule type="containsBlanks" dxfId="398" priority="148">
      <formula>LEN(TRIM(B15))=0</formula>
    </cfRule>
  </conditionalFormatting>
  <conditionalFormatting sqref="F15">
    <cfRule type="containsText" dxfId="397" priority="147" operator="containsText" text="_">
      <formula>NOT(ISERROR(SEARCH("_",F15)))</formula>
    </cfRule>
  </conditionalFormatting>
  <conditionalFormatting sqref="B17">
    <cfRule type="containsBlanks" dxfId="396" priority="145">
      <formula>LEN(TRIM(B17))=0</formula>
    </cfRule>
    <cfRule type="containsText" dxfId="395" priority="146" operator="containsText" text="_">
      <formula>NOT(ISERROR(SEARCH("_",B17)))</formula>
    </cfRule>
  </conditionalFormatting>
  <conditionalFormatting sqref="D17">
    <cfRule type="containsBlanks" dxfId="394" priority="143">
      <formula>LEN(TRIM(D17))=0</formula>
    </cfRule>
    <cfRule type="containsText" dxfId="393" priority="144" operator="containsText" text="_">
      <formula>NOT(ISERROR(SEARCH("_",D17)))</formula>
    </cfRule>
  </conditionalFormatting>
  <conditionalFormatting sqref="B18 D18 F18">
    <cfRule type="containsBlanks" dxfId="392" priority="142">
      <formula>LEN(TRIM(B18))=0</formula>
    </cfRule>
  </conditionalFormatting>
  <conditionalFormatting sqref="F18">
    <cfRule type="containsText" dxfId="391" priority="141" operator="containsText" text="_">
      <formula>NOT(ISERROR(SEARCH("_",F18)))</formula>
    </cfRule>
  </conditionalFormatting>
  <conditionalFormatting sqref="B20">
    <cfRule type="containsBlanks" dxfId="390" priority="139">
      <formula>LEN(TRIM(B20))=0</formula>
    </cfRule>
    <cfRule type="containsText" dxfId="389" priority="140" operator="containsText" text="_">
      <formula>NOT(ISERROR(SEARCH("_",B20)))</formula>
    </cfRule>
  </conditionalFormatting>
  <conditionalFormatting sqref="D20">
    <cfRule type="containsBlanks" dxfId="388" priority="137">
      <formula>LEN(TRIM(D20))=0</formula>
    </cfRule>
    <cfRule type="containsText" dxfId="387" priority="138" operator="containsText" text="_">
      <formula>NOT(ISERROR(SEARCH("_",D20)))</formula>
    </cfRule>
  </conditionalFormatting>
  <conditionalFormatting sqref="B21 D21 F21">
    <cfRule type="containsBlanks" dxfId="386" priority="136">
      <formula>LEN(TRIM(B21))=0</formula>
    </cfRule>
  </conditionalFormatting>
  <conditionalFormatting sqref="F21">
    <cfRule type="containsText" dxfId="385" priority="135" operator="containsText" text="_">
      <formula>NOT(ISERROR(SEARCH("_",F21)))</formula>
    </cfRule>
  </conditionalFormatting>
  <conditionalFormatting sqref="B23">
    <cfRule type="containsBlanks" dxfId="384" priority="133">
      <formula>LEN(TRIM(B23))=0</formula>
    </cfRule>
    <cfRule type="containsText" dxfId="383" priority="134" operator="containsText" text="_">
      <formula>NOT(ISERROR(SEARCH("_",B23)))</formula>
    </cfRule>
  </conditionalFormatting>
  <conditionalFormatting sqref="D23">
    <cfRule type="containsBlanks" dxfId="382" priority="131">
      <formula>LEN(TRIM(D23))=0</formula>
    </cfRule>
    <cfRule type="containsText" dxfId="381" priority="132" operator="containsText" text="_">
      <formula>NOT(ISERROR(SEARCH("_",D23)))</formula>
    </cfRule>
  </conditionalFormatting>
  <conditionalFormatting sqref="B24 D24 F24">
    <cfRule type="containsBlanks" dxfId="380" priority="130">
      <formula>LEN(TRIM(B24))=0</formula>
    </cfRule>
  </conditionalFormatting>
  <conditionalFormatting sqref="F24">
    <cfRule type="containsText" dxfId="379" priority="129" operator="containsText" text="_">
      <formula>NOT(ISERROR(SEARCH("_",F24)))</formula>
    </cfRule>
  </conditionalFormatting>
  <conditionalFormatting sqref="B26">
    <cfRule type="containsBlanks" dxfId="378" priority="127">
      <formula>LEN(TRIM(B26))=0</formula>
    </cfRule>
    <cfRule type="containsText" dxfId="377" priority="128" operator="containsText" text="_">
      <formula>NOT(ISERROR(SEARCH("_",B26)))</formula>
    </cfRule>
  </conditionalFormatting>
  <conditionalFormatting sqref="D26">
    <cfRule type="containsBlanks" dxfId="376" priority="125">
      <formula>LEN(TRIM(D26))=0</formula>
    </cfRule>
    <cfRule type="containsText" dxfId="375" priority="126" operator="containsText" text="_">
      <formula>NOT(ISERROR(SEARCH("_",D26)))</formula>
    </cfRule>
  </conditionalFormatting>
  <conditionalFormatting sqref="B27 D27 F27">
    <cfRule type="containsBlanks" dxfId="374" priority="124">
      <formula>LEN(TRIM(B27))=0</formula>
    </cfRule>
  </conditionalFormatting>
  <conditionalFormatting sqref="F27">
    <cfRule type="containsText" dxfId="373" priority="123" operator="containsText" text="_">
      <formula>NOT(ISERROR(SEARCH("_",F27)))</formula>
    </cfRule>
  </conditionalFormatting>
  <conditionalFormatting sqref="B29">
    <cfRule type="containsBlanks" dxfId="372" priority="121">
      <formula>LEN(TRIM(B29))=0</formula>
    </cfRule>
    <cfRule type="containsText" dxfId="371" priority="122" operator="containsText" text="_">
      <formula>NOT(ISERROR(SEARCH("_",B29)))</formula>
    </cfRule>
  </conditionalFormatting>
  <conditionalFormatting sqref="D29">
    <cfRule type="containsBlanks" dxfId="370" priority="119">
      <formula>LEN(TRIM(D29))=0</formula>
    </cfRule>
    <cfRule type="containsText" dxfId="369" priority="120" operator="containsText" text="_">
      <formula>NOT(ISERROR(SEARCH("_",D29)))</formula>
    </cfRule>
  </conditionalFormatting>
  <conditionalFormatting sqref="B30 D30 F30">
    <cfRule type="containsBlanks" dxfId="368" priority="118">
      <formula>LEN(TRIM(B30))=0</formula>
    </cfRule>
  </conditionalFormatting>
  <conditionalFormatting sqref="F30">
    <cfRule type="containsText" dxfId="367" priority="117" operator="containsText" text="_">
      <formula>NOT(ISERROR(SEARCH("_",F30)))</formula>
    </cfRule>
  </conditionalFormatting>
  <conditionalFormatting sqref="B32">
    <cfRule type="containsBlanks" dxfId="366" priority="115">
      <formula>LEN(TRIM(B32))=0</formula>
    </cfRule>
    <cfRule type="containsText" dxfId="365" priority="116" operator="containsText" text="_">
      <formula>NOT(ISERROR(SEARCH("_",B32)))</formula>
    </cfRule>
  </conditionalFormatting>
  <conditionalFormatting sqref="D32">
    <cfRule type="containsBlanks" dxfId="364" priority="113">
      <formula>LEN(TRIM(D32))=0</formula>
    </cfRule>
    <cfRule type="containsText" dxfId="363" priority="114" operator="containsText" text="_">
      <formula>NOT(ISERROR(SEARCH("_",D32)))</formula>
    </cfRule>
  </conditionalFormatting>
  <conditionalFormatting sqref="B33 D33 F33">
    <cfRule type="containsBlanks" dxfId="362" priority="112">
      <formula>LEN(TRIM(B33))=0</formula>
    </cfRule>
  </conditionalFormatting>
  <conditionalFormatting sqref="F33">
    <cfRule type="containsText" dxfId="361" priority="111" operator="containsText" text="_">
      <formula>NOT(ISERROR(SEARCH("_",F33)))</formula>
    </cfRule>
  </conditionalFormatting>
  <conditionalFormatting sqref="B35">
    <cfRule type="containsBlanks" dxfId="360" priority="109">
      <formula>LEN(TRIM(B35))=0</formula>
    </cfRule>
    <cfRule type="containsText" dxfId="359" priority="110" operator="containsText" text="_">
      <formula>NOT(ISERROR(SEARCH("_",B35)))</formula>
    </cfRule>
  </conditionalFormatting>
  <conditionalFormatting sqref="D35">
    <cfRule type="containsBlanks" dxfId="358" priority="107">
      <formula>LEN(TRIM(D35))=0</formula>
    </cfRule>
    <cfRule type="containsText" dxfId="357" priority="108" operator="containsText" text="_">
      <formula>NOT(ISERROR(SEARCH("_",D35)))</formula>
    </cfRule>
  </conditionalFormatting>
  <conditionalFormatting sqref="B36 D36 F36">
    <cfRule type="containsBlanks" dxfId="356" priority="106">
      <formula>LEN(TRIM(B36))=0</formula>
    </cfRule>
  </conditionalFormatting>
  <conditionalFormatting sqref="F36">
    <cfRule type="containsText" dxfId="355" priority="105" operator="containsText" text="_">
      <formula>NOT(ISERROR(SEARCH("_",F36)))</formula>
    </cfRule>
  </conditionalFormatting>
  <conditionalFormatting sqref="B38">
    <cfRule type="containsBlanks" dxfId="354" priority="103">
      <formula>LEN(TRIM(B38))=0</formula>
    </cfRule>
    <cfRule type="containsText" dxfId="353" priority="104" operator="containsText" text="_">
      <formula>NOT(ISERROR(SEARCH("_",B38)))</formula>
    </cfRule>
  </conditionalFormatting>
  <conditionalFormatting sqref="D38">
    <cfRule type="containsBlanks" dxfId="352" priority="101">
      <formula>LEN(TRIM(D38))=0</formula>
    </cfRule>
    <cfRule type="containsText" dxfId="351" priority="102" operator="containsText" text="_">
      <formula>NOT(ISERROR(SEARCH("_",D38)))</formula>
    </cfRule>
  </conditionalFormatting>
  <conditionalFormatting sqref="B39 D39 F39">
    <cfRule type="containsBlanks" dxfId="350" priority="100">
      <formula>LEN(TRIM(B39))=0</formula>
    </cfRule>
  </conditionalFormatting>
  <conditionalFormatting sqref="F39">
    <cfRule type="containsText" dxfId="349" priority="99" operator="containsText" text="_">
      <formula>NOT(ISERROR(SEARCH("_",F39)))</formula>
    </cfRule>
  </conditionalFormatting>
  <conditionalFormatting sqref="B41">
    <cfRule type="containsBlanks" dxfId="348" priority="97">
      <formula>LEN(TRIM(B41))=0</formula>
    </cfRule>
    <cfRule type="containsText" dxfId="347" priority="98" operator="containsText" text="_">
      <formula>NOT(ISERROR(SEARCH("_",B41)))</formula>
    </cfRule>
  </conditionalFormatting>
  <conditionalFormatting sqref="D41">
    <cfRule type="containsBlanks" dxfId="346" priority="95">
      <formula>LEN(TRIM(D41))=0</formula>
    </cfRule>
    <cfRule type="containsText" dxfId="345" priority="96" operator="containsText" text="_">
      <formula>NOT(ISERROR(SEARCH("_",D41)))</formula>
    </cfRule>
  </conditionalFormatting>
  <conditionalFormatting sqref="B42 D42 F42">
    <cfRule type="containsBlanks" dxfId="344" priority="94">
      <formula>LEN(TRIM(B42))=0</formula>
    </cfRule>
  </conditionalFormatting>
  <conditionalFormatting sqref="F42">
    <cfRule type="containsText" dxfId="343" priority="93" operator="containsText" text="_">
      <formula>NOT(ISERROR(SEARCH("_",F42)))</formula>
    </cfRule>
  </conditionalFormatting>
  <conditionalFormatting sqref="B44">
    <cfRule type="containsBlanks" dxfId="342" priority="91">
      <formula>LEN(TRIM(B44))=0</formula>
    </cfRule>
    <cfRule type="containsText" dxfId="341" priority="92" operator="containsText" text="_">
      <formula>NOT(ISERROR(SEARCH("_",B44)))</formula>
    </cfRule>
  </conditionalFormatting>
  <conditionalFormatting sqref="D44">
    <cfRule type="containsBlanks" dxfId="340" priority="89">
      <formula>LEN(TRIM(D44))=0</formula>
    </cfRule>
    <cfRule type="containsText" dxfId="339" priority="90" operator="containsText" text="_">
      <formula>NOT(ISERROR(SEARCH("_",D44)))</formula>
    </cfRule>
  </conditionalFormatting>
  <conditionalFormatting sqref="B45 D45 F45">
    <cfRule type="containsBlanks" dxfId="338" priority="88">
      <formula>LEN(TRIM(B45))=0</formula>
    </cfRule>
  </conditionalFormatting>
  <conditionalFormatting sqref="F45">
    <cfRule type="containsText" dxfId="337" priority="87" operator="containsText" text="_">
      <formula>NOT(ISERROR(SEARCH("_",F45)))</formula>
    </cfRule>
  </conditionalFormatting>
  <conditionalFormatting sqref="B47">
    <cfRule type="containsBlanks" dxfId="336" priority="85">
      <formula>LEN(TRIM(B47))=0</formula>
    </cfRule>
    <cfRule type="containsText" dxfId="335" priority="86" operator="containsText" text="_">
      <formula>NOT(ISERROR(SEARCH("_",B47)))</formula>
    </cfRule>
  </conditionalFormatting>
  <conditionalFormatting sqref="D47">
    <cfRule type="containsBlanks" dxfId="334" priority="83">
      <formula>LEN(TRIM(D47))=0</formula>
    </cfRule>
    <cfRule type="containsText" dxfId="333" priority="84" operator="containsText" text="_">
      <formula>NOT(ISERROR(SEARCH("_",D47)))</formula>
    </cfRule>
  </conditionalFormatting>
  <conditionalFormatting sqref="B48 D48 F48">
    <cfRule type="containsBlanks" dxfId="332" priority="82">
      <formula>LEN(TRIM(B48))=0</formula>
    </cfRule>
  </conditionalFormatting>
  <conditionalFormatting sqref="F48">
    <cfRule type="containsText" dxfId="331" priority="81" operator="containsText" text="_">
      <formula>NOT(ISERROR(SEARCH("_",F48)))</formula>
    </cfRule>
  </conditionalFormatting>
  <conditionalFormatting sqref="B50">
    <cfRule type="containsBlanks" dxfId="330" priority="79">
      <formula>LEN(TRIM(B50))=0</formula>
    </cfRule>
    <cfRule type="containsText" dxfId="329" priority="80" operator="containsText" text="_">
      <formula>NOT(ISERROR(SEARCH("_",B50)))</formula>
    </cfRule>
  </conditionalFormatting>
  <conditionalFormatting sqref="D50">
    <cfRule type="containsBlanks" dxfId="328" priority="77">
      <formula>LEN(TRIM(D50))=0</formula>
    </cfRule>
    <cfRule type="containsText" dxfId="327" priority="78" operator="containsText" text="_">
      <formula>NOT(ISERROR(SEARCH("_",D50)))</formula>
    </cfRule>
  </conditionalFormatting>
  <conditionalFormatting sqref="B51 D51 F51">
    <cfRule type="containsBlanks" dxfId="326" priority="76">
      <formula>LEN(TRIM(B51))=0</formula>
    </cfRule>
  </conditionalFormatting>
  <conditionalFormatting sqref="F51">
    <cfRule type="containsText" dxfId="325" priority="75" operator="containsText" text="_">
      <formula>NOT(ISERROR(SEARCH("_",F51)))</formula>
    </cfRule>
  </conditionalFormatting>
  <conditionalFormatting sqref="B53">
    <cfRule type="containsBlanks" dxfId="324" priority="73">
      <formula>LEN(TRIM(B53))=0</formula>
    </cfRule>
    <cfRule type="containsText" dxfId="323" priority="74" operator="containsText" text="_">
      <formula>NOT(ISERROR(SEARCH("_",B53)))</formula>
    </cfRule>
  </conditionalFormatting>
  <conditionalFormatting sqref="D53">
    <cfRule type="containsBlanks" dxfId="322" priority="71">
      <formula>LEN(TRIM(D53))=0</formula>
    </cfRule>
    <cfRule type="containsText" dxfId="321" priority="72" operator="containsText" text="_">
      <formula>NOT(ISERROR(SEARCH("_",D53)))</formula>
    </cfRule>
  </conditionalFormatting>
  <conditionalFormatting sqref="B54 D54 F54">
    <cfRule type="containsBlanks" dxfId="320" priority="70">
      <formula>LEN(TRIM(B54))=0</formula>
    </cfRule>
  </conditionalFormatting>
  <conditionalFormatting sqref="F54">
    <cfRule type="containsText" dxfId="319" priority="69" operator="containsText" text="_">
      <formula>NOT(ISERROR(SEARCH("_",F54)))</formula>
    </cfRule>
  </conditionalFormatting>
  <conditionalFormatting sqref="B56">
    <cfRule type="containsBlanks" dxfId="318" priority="67">
      <formula>LEN(TRIM(B56))=0</formula>
    </cfRule>
    <cfRule type="containsText" dxfId="317" priority="68" operator="containsText" text="_">
      <formula>NOT(ISERROR(SEARCH("_",B56)))</formula>
    </cfRule>
  </conditionalFormatting>
  <conditionalFormatting sqref="D56">
    <cfRule type="containsBlanks" dxfId="316" priority="65">
      <formula>LEN(TRIM(D56))=0</formula>
    </cfRule>
    <cfRule type="containsText" dxfId="315" priority="66" operator="containsText" text="_">
      <formula>NOT(ISERROR(SEARCH("_",D56)))</formula>
    </cfRule>
  </conditionalFormatting>
  <conditionalFormatting sqref="B57 D57 F57">
    <cfRule type="containsBlanks" dxfId="314" priority="64">
      <formula>LEN(TRIM(B57))=0</formula>
    </cfRule>
  </conditionalFormatting>
  <conditionalFormatting sqref="F57">
    <cfRule type="containsText" dxfId="313" priority="63" operator="containsText" text="_">
      <formula>NOT(ISERROR(SEARCH("_",F57)))</formula>
    </cfRule>
  </conditionalFormatting>
  <conditionalFormatting sqref="B59">
    <cfRule type="containsBlanks" dxfId="312" priority="61">
      <formula>LEN(TRIM(B59))=0</formula>
    </cfRule>
    <cfRule type="containsText" dxfId="311" priority="62" operator="containsText" text="_">
      <formula>NOT(ISERROR(SEARCH("_",B59)))</formula>
    </cfRule>
  </conditionalFormatting>
  <conditionalFormatting sqref="D59">
    <cfRule type="containsBlanks" dxfId="310" priority="59">
      <formula>LEN(TRIM(D59))=0</formula>
    </cfRule>
    <cfRule type="containsText" dxfId="309" priority="60" operator="containsText" text="_">
      <formula>NOT(ISERROR(SEARCH("_",D59)))</formula>
    </cfRule>
  </conditionalFormatting>
  <conditionalFormatting sqref="B60 D60 F60">
    <cfRule type="containsBlanks" dxfId="308" priority="58">
      <formula>LEN(TRIM(B60))=0</formula>
    </cfRule>
  </conditionalFormatting>
  <conditionalFormatting sqref="F60">
    <cfRule type="containsText" dxfId="307" priority="57" operator="containsText" text="_">
      <formula>NOT(ISERROR(SEARCH("_",F60)))</formula>
    </cfRule>
  </conditionalFormatting>
  <conditionalFormatting sqref="B62">
    <cfRule type="containsBlanks" dxfId="306" priority="55">
      <formula>LEN(TRIM(B62))=0</formula>
    </cfRule>
    <cfRule type="containsText" dxfId="305" priority="56" operator="containsText" text="_">
      <formula>NOT(ISERROR(SEARCH("_",B62)))</formula>
    </cfRule>
  </conditionalFormatting>
  <conditionalFormatting sqref="D62">
    <cfRule type="containsBlanks" dxfId="304" priority="53">
      <formula>LEN(TRIM(D62))=0</formula>
    </cfRule>
    <cfRule type="containsText" dxfId="303" priority="54" operator="containsText" text="_">
      <formula>NOT(ISERROR(SEARCH("_",D62)))</formula>
    </cfRule>
  </conditionalFormatting>
  <conditionalFormatting sqref="B63 D63 F63">
    <cfRule type="containsBlanks" dxfId="302" priority="52">
      <formula>LEN(TRIM(B63))=0</formula>
    </cfRule>
  </conditionalFormatting>
  <conditionalFormatting sqref="F63">
    <cfRule type="containsText" dxfId="301" priority="51" operator="containsText" text="_">
      <formula>NOT(ISERROR(SEARCH("_",F63)))</formula>
    </cfRule>
  </conditionalFormatting>
  <conditionalFormatting sqref="B65">
    <cfRule type="containsBlanks" dxfId="300" priority="49">
      <formula>LEN(TRIM(B65))=0</formula>
    </cfRule>
    <cfRule type="containsText" dxfId="299" priority="50" operator="containsText" text="_">
      <formula>NOT(ISERROR(SEARCH("_",B65)))</formula>
    </cfRule>
  </conditionalFormatting>
  <conditionalFormatting sqref="D65">
    <cfRule type="containsBlanks" dxfId="298" priority="47">
      <formula>LEN(TRIM(D65))=0</formula>
    </cfRule>
    <cfRule type="containsText" dxfId="297" priority="48" operator="containsText" text="_">
      <formula>NOT(ISERROR(SEARCH("_",D65)))</formula>
    </cfRule>
  </conditionalFormatting>
  <conditionalFormatting sqref="B66 D66 F66">
    <cfRule type="containsBlanks" dxfId="296" priority="46">
      <formula>LEN(TRIM(B66))=0</formula>
    </cfRule>
  </conditionalFormatting>
  <conditionalFormatting sqref="F66">
    <cfRule type="containsText" dxfId="295" priority="45" operator="containsText" text="_">
      <formula>NOT(ISERROR(SEARCH("_",F66)))</formula>
    </cfRule>
  </conditionalFormatting>
  <conditionalFormatting sqref="B8">
    <cfRule type="containsBlanks" dxfId="294" priority="43">
      <formula>LEN(TRIM(B8))=0</formula>
    </cfRule>
    <cfRule type="containsText" dxfId="293" priority="44" operator="containsText" text="_">
      <formula>NOT(ISERROR(SEARCH("_",B8)))</formula>
    </cfRule>
  </conditionalFormatting>
  <conditionalFormatting sqref="D8">
    <cfRule type="containsBlanks" dxfId="292" priority="41">
      <formula>LEN(TRIM(D8))=0</formula>
    </cfRule>
    <cfRule type="containsText" dxfId="291" priority="42" operator="containsText" text="_">
      <formula>NOT(ISERROR(SEARCH("_",D8)))</formula>
    </cfRule>
  </conditionalFormatting>
  <conditionalFormatting sqref="F11">
    <cfRule type="containsBlanks" dxfId="290" priority="39">
      <formula>LEN(TRIM(F11))=0</formula>
    </cfRule>
    <cfRule type="containsText" dxfId="289" priority="40" operator="containsText" text="_">
      <formula>NOT(ISERROR(SEARCH("_",F11)))</formula>
    </cfRule>
  </conditionalFormatting>
  <conditionalFormatting sqref="F14">
    <cfRule type="containsBlanks" dxfId="288" priority="37">
      <formula>LEN(TRIM(F14))=0</formula>
    </cfRule>
    <cfRule type="containsText" dxfId="287" priority="38" operator="containsText" text="_">
      <formula>NOT(ISERROR(SEARCH("_",F14)))</formula>
    </cfRule>
  </conditionalFormatting>
  <conditionalFormatting sqref="F17">
    <cfRule type="containsBlanks" dxfId="286" priority="35">
      <formula>LEN(TRIM(F17))=0</formula>
    </cfRule>
    <cfRule type="containsText" dxfId="285" priority="36" operator="containsText" text="_">
      <formula>NOT(ISERROR(SEARCH("_",F17)))</formula>
    </cfRule>
  </conditionalFormatting>
  <conditionalFormatting sqref="F20">
    <cfRule type="containsBlanks" dxfId="284" priority="33">
      <formula>LEN(TRIM(F20))=0</formula>
    </cfRule>
    <cfRule type="containsText" dxfId="283" priority="34" operator="containsText" text="_">
      <formula>NOT(ISERROR(SEARCH("_",F20)))</formula>
    </cfRule>
  </conditionalFormatting>
  <conditionalFormatting sqref="F23">
    <cfRule type="containsBlanks" dxfId="282" priority="31">
      <formula>LEN(TRIM(F23))=0</formula>
    </cfRule>
    <cfRule type="containsText" dxfId="281" priority="32" operator="containsText" text="_">
      <formula>NOT(ISERROR(SEARCH("_",F23)))</formula>
    </cfRule>
  </conditionalFormatting>
  <conditionalFormatting sqref="F26">
    <cfRule type="containsBlanks" dxfId="280" priority="29">
      <formula>LEN(TRIM(F26))=0</formula>
    </cfRule>
    <cfRule type="containsText" dxfId="279" priority="30" operator="containsText" text="_">
      <formula>NOT(ISERROR(SEARCH("_",F26)))</formula>
    </cfRule>
  </conditionalFormatting>
  <conditionalFormatting sqref="F29">
    <cfRule type="containsBlanks" dxfId="278" priority="27">
      <formula>LEN(TRIM(F29))=0</formula>
    </cfRule>
    <cfRule type="containsText" dxfId="277" priority="28" operator="containsText" text="_">
      <formula>NOT(ISERROR(SEARCH("_",F29)))</formula>
    </cfRule>
  </conditionalFormatting>
  <conditionalFormatting sqref="F32">
    <cfRule type="containsBlanks" dxfId="276" priority="25">
      <formula>LEN(TRIM(F32))=0</formula>
    </cfRule>
    <cfRule type="containsText" dxfId="275" priority="26" operator="containsText" text="_">
      <formula>NOT(ISERROR(SEARCH("_",F32)))</formula>
    </cfRule>
  </conditionalFormatting>
  <conditionalFormatting sqref="F35">
    <cfRule type="containsBlanks" dxfId="274" priority="23">
      <formula>LEN(TRIM(F35))=0</formula>
    </cfRule>
    <cfRule type="containsText" dxfId="273" priority="24" operator="containsText" text="_">
      <formula>NOT(ISERROR(SEARCH("_",F35)))</formula>
    </cfRule>
  </conditionalFormatting>
  <conditionalFormatting sqref="F38">
    <cfRule type="containsBlanks" dxfId="272" priority="21">
      <formula>LEN(TRIM(F38))=0</formula>
    </cfRule>
    <cfRule type="containsText" dxfId="271" priority="22" operator="containsText" text="_">
      <formula>NOT(ISERROR(SEARCH("_",F38)))</formula>
    </cfRule>
  </conditionalFormatting>
  <conditionalFormatting sqref="F41">
    <cfRule type="containsBlanks" dxfId="270" priority="19">
      <formula>LEN(TRIM(F41))=0</formula>
    </cfRule>
    <cfRule type="containsText" dxfId="269" priority="20" operator="containsText" text="_">
      <formula>NOT(ISERROR(SEARCH("_",F41)))</formula>
    </cfRule>
  </conditionalFormatting>
  <conditionalFormatting sqref="F44">
    <cfRule type="containsBlanks" dxfId="268" priority="17">
      <formula>LEN(TRIM(F44))=0</formula>
    </cfRule>
    <cfRule type="containsText" dxfId="267" priority="18" operator="containsText" text="_">
      <formula>NOT(ISERROR(SEARCH("_",F44)))</formula>
    </cfRule>
  </conditionalFormatting>
  <conditionalFormatting sqref="F47">
    <cfRule type="containsBlanks" dxfId="266" priority="15">
      <formula>LEN(TRIM(F47))=0</formula>
    </cfRule>
    <cfRule type="containsText" dxfId="265" priority="16" operator="containsText" text="_">
      <formula>NOT(ISERROR(SEARCH("_",F47)))</formula>
    </cfRule>
  </conditionalFormatting>
  <conditionalFormatting sqref="F50">
    <cfRule type="containsBlanks" dxfId="264" priority="13">
      <formula>LEN(TRIM(F50))=0</formula>
    </cfRule>
    <cfRule type="containsText" dxfId="263" priority="14" operator="containsText" text="_">
      <formula>NOT(ISERROR(SEARCH("_",F50)))</formula>
    </cfRule>
  </conditionalFormatting>
  <conditionalFormatting sqref="F53">
    <cfRule type="containsBlanks" dxfId="262" priority="11">
      <formula>LEN(TRIM(F53))=0</formula>
    </cfRule>
    <cfRule type="containsText" dxfId="261" priority="12" operator="containsText" text="_">
      <formula>NOT(ISERROR(SEARCH("_",F53)))</formula>
    </cfRule>
  </conditionalFormatting>
  <conditionalFormatting sqref="F56">
    <cfRule type="containsBlanks" dxfId="260" priority="9">
      <formula>LEN(TRIM(F56))=0</formula>
    </cfRule>
    <cfRule type="containsText" dxfId="259" priority="10" operator="containsText" text="_">
      <formula>NOT(ISERROR(SEARCH("_",F56)))</formula>
    </cfRule>
  </conditionalFormatting>
  <conditionalFormatting sqref="F59">
    <cfRule type="containsBlanks" dxfId="258" priority="7">
      <formula>LEN(TRIM(F59))=0</formula>
    </cfRule>
    <cfRule type="containsText" dxfId="257" priority="8" operator="containsText" text="_">
      <formula>NOT(ISERROR(SEARCH("_",F59)))</formula>
    </cfRule>
  </conditionalFormatting>
  <conditionalFormatting sqref="F62">
    <cfRule type="containsBlanks" dxfId="256" priority="5">
      <formula>LEN(TRIM(F62))=0</formula>
    </cfRule>
    <cfRule type="containsText" dxfId="255" priority="6" operator="containsText" text="_">
      <formula>NOT(ISERROR(SEARCH("_",F62)))</formula>
    </cfRule>
  </conditionalFormatting>
  <conditionalFormatting sqref="F65">
    <cfRule type="containsBlanks" dxfId="254" priority="3">
      <formula>LEN(TRIM(F65))=0</formula>
    </cfRule>
    <cfRule type="containsText" dxfId="253" priority="4" operator="containsText" text="_">
      <formula>NOT(ISERROR(SEARCH("_",F65)))</formula>
    </cfRule>
  </conditionalFormatting>
  <conditionalFormatting sqref="B5">
    <cfRule type="containsBlanks" dxfId="252" priority="2">
      <formula>LEN(TRIM(B5))=0</formula>
    </cfRule>
  </conditionalFormatting>
  <conditionalFormatting sqref="D5">
    <cfRule type="containsBlanks" dxfId="251" priority="1">
      <formula>LEN(TRIM(D5))=0</formula>
    </cfRule>
  </conditionalFormatting>
  <dataValidations count="2">
    <dataValidation type="whole" errorStyle="warning" allowBlank="1" showErrorMessage="1" errorTitle="Too many / too few questions!" error="Computer will assume 20." sqref="H2" xr:uid="{181355C9-4E0A-4B30-978C-2E8C19783375}">
      <formula1>1</formula1>
      <formula2>20</formula2>
    </dataValidation>
    <dataValidation type="list" errorStyle="information" allowBlank="1" showErrorMessage="1" errorTitle="Invalid Choice." error="Computer will assume 'Always' unless you choose otherwise!" sqref="G6:H6" xr:uid="{66C5050B-99B6-4DE3-AB5E-58455F8B48ED}">
      <formula1>"Show Tools?,Always,Sometimes"</formula1>
    </dataValidation>
  </dataValidations>
  <hyperlinks>
    <hyperlink ref="F4" r:id="rId1" tooltip="CLICK to use Counting Pebbles" display="http://www.barefacedmaths.co.uk/Pebbles.htm" xr:uid="{10496CBC-5943-4F0A-838A-14B1D75B8051}"/>
    <hyperlink ref="I1" location="Summary!C2" tooltip="CLICK to see your results and collect rewards" display="Summary -&gt;" xr:uid="{648439A9-D9B3-40BE-A9BD-83E50F31747C}"/>
    <hyperlink ref="B2:C2" location="Intro!I5" tooltip="CLICK to revisit INSTRUCTIONS or CHANGE TOPIC" display="&lt;- Intro" xr:uid="{97BD1632-39A6-4842-9D5E-01E43BC04328}"/>
    <hyperlink ref="G4:H4" r:id="rId2" tooltip="CLICK to use an Abacus" display="http://www.barefacedmaths.co.uk/resources_files/Abacus.xlsx" xr:uid="{4ADD644C-036C-4E8F-9438-152ABF166115}"/>
    <hyperlink ref="I3" r:id="rId3" tooltip="CLICK to use Cuisenaire Rods" display="http://www.barefacedmaths.co.uk/Cuisennaire.htm" xr:uid="{54C4ABCE-8343-4888-A716-3EACCF183D87}"/>
    <hyperlink ref="I4" location="Numberlines!D2" tooltip="CLICK to use numberlines." display="Numberlines!D2" xr:uid="{A3253030-C039-4A53-A871-2F48B47D6D76}"/>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8C1BF-C312-457C-A582-ACA8458320DC}">
  <sheetPr>
    <tabColor rgb="FF7030A0"/>
  </sheetPr>
  <dimension ref="A1:T67"/>
  <sheetViews>
    <sheetView showGridLines="0" showRowColHeaders="0" workbookViewId="0">
      <pane xSplit="1" ySplit="5" topLeftCell="B6" activePane="bottomRight" state="frozen"/>
      <selection pane="topRight" activeCell="B1" sqref="B1"/>
      <selection pane="bottomLeft" activeCell="A6" sqref="A6"/>
      <selection pane="bottomRight" activeCell="D2" sqref="D2"/>
    </sheetView>
  </sheetViews>
  <sheetFormatPr defaultRowHeight="14.4" x14ac:dyDescent="0.3"/>
  <cols>
    <col min="1" max="1" width="5.44140625" style="42" customWidth="1"/>
    <col min="2" max="2" width="6.33203125" customWidth="1"/>
    <col min="3" max="3" width="2.6640625" customWidth="1"/>
    <col min="4" max="4" width="6.33203125" customWidth="1"/>
    <col min="5" max="5" width="4" customWidth="1"/>
    <col min="6" max="6" width="6.88671875" customWidth="1"/>
    <col min="7" max="7" width="3.21875" customWidth="1"/>
    <col min="8" max="8" width="6.5546875" customWidth="1"/>
    <col min="9" max="9" width="20.88671875" customWidth="1"/>
    <col min="10" max="20" width="8.88671875" hidden="1" customWidth="1"/>
  </cols>
  <sheetData>
    <row r="1" spans="1:20" ht="15" thickBot="1" x14ac:dyDescent="0.35">
      <c r="E1" s="27" t="s">
        <v>44</v>
      </c>
      <c r="I1" s="51" t="s">
        <v>16</v>
      </c>
      <c r="J1" t="str">
        <f>_xlfn.UNICHAR(10003)</f>
        <v>✓</v>
      </c>
      <c r="K1">
        <f>IF(ISBLANK(H2),0,IF(OR(H2&lt;1,H2&gt;20),20,H2))</f>
        <v>0</v>
      </c>
      <c r="L1" t="s">
        <v>36</v>
      </c>
      <c r="M1">
        <f>IF(OR(N4&gt;0,O4&gt;0),1,0)</f>
        <v>0</v>
      </c>
      <c r="N1" t="s">
        <v>50</v>
      </c>
      <c r="O1">
        <f>IF(AND(ISBLANK(D2),ISBLANK(F2)),1,IF(M2&gt;0,M2,IF(T1&lt;0,MIN(ABS(M3),ABS(L3),1),MIN(ABS(L3),ABS(M3)))))</f>
        <v>1</v>
      </c>
      <c r="P1" t="s">
        <v>51</v>
      </c>
      <c r="Q1">
        <f>IF(AND(ISBLANK(D2),ISBLANK(F2)),1,IF(M2&gt;0,M2,IF(T1&lt;0,MAX(ABS(M3),ABS(L3),1),MAX(ABS(L3),ABS(M3)))))</f>
        <v>1</v>
      </c>
      <c r="R1">
        <f>Q1-O1</f>
        <v>0</v>
      </c>
      <c r="S1" t="s">
        <v>52</v>
      </c>
      <c r="T1">
        <f>IF(OR(L3&lt;0,M3&lt;0),-1,1)</f>
        <v>1</v>
      </c>
    </row>
    <row r="2" spans="1:20" ht="18.600000000000001" thickBot="1" x14ac:dyDescent="0.4">
      <c r="B2" s="112" t="str">
        <f>IF(AND(ISBLANK(D2),ISBLANK(F2)),"","&lt;- Intro")</f>
        <v/>
      </c>
      <c r="C2" s="121"/>
      <c r="D2" s="85"/>
      <c r="E2" s="27" t="s">
        <v>0</v>
      </c>
      <c r="F2" s="85"/>
      <c r="G2" s="27" t="s">
        <v>21</v>
      </c>
      <c r="H2" s="85"/>
      <c r="I2" s="29" t="s">
        <v>22</v>
      </c>
      <c r="J2" t="str">
        <f>_xlfn.UNICHAR(247)</f>
        <v>÷</v>
      </c>
      <c r="L2" t="s">
        <v>42</v>
      </c>
      <c r="M2">
        <f>IF(AND(L3="",NOT(M3="")),ABS(M3),IF(AND(M3="",NOT(L3="")),ABS(L3),0))</f>
        <v>0</v>
      </c>
      <c r="N2" t="s">
        <v>48</v>
      </c>
      <c r="O2">
        <f>IF(OR(M2&gt;0,ABS(F2-D2)&lt;5),MIN(D2,F2,0),MIN(D2,F2))</f>
        <v>0</v>
      </c>
      <c r="P2" t="s">
        <v>49</v>
      </c>
      <c r="Q2">
        <f>IF(OR(M2&gt;0,ABS(F2-D2)&lt;5),MAX(D2,F2,12),MAX(D2,F2))</f>
        <v>12</v>
      </c>
    </row>
    <row r="3" spans="1:20" x14ac:dyDescent="0.3">
      <c r="A3" s="111" t="str">
        <f>IF(Intro!C5="enter name here","",Intro!C5)</f>
        <v/>
      </c>
      <c r="B3" s="111"/>
      <c r="C3" s="111"/>
      <c r="D3" s="111"/>
      <c r="E3" s="111"/>
      <c r="F3" s="111"/>
      <c r="G3" s="110" t="str">
        <f>IF(Intro!C6="enter date","",Intro!C6)</f>
        <v/>
      </c>
      <c r="H3" s="110"/>
      <c r="I3" s="44" t="str">
        <f>IF(OR(G6="Sometimes",G6="Show Tools?"),IF(Q4&gt;0,"Cuisenaire Rods",""),"Cuisenaire Rods")</f>
        <v/>
      </c>
      <c r="K3" s="47" t="s">
        <v>53</v>
      </c>
      <c r="L3" s="48" t="str">
        <f>IF(ISBLANK(D2),"",IF(D2=0,1,D2))</f>
        <v/>
      </c>
      <c r="M3" s="49" t="str">
        <f>IF(ISBLANK(F2),"",IF(F2=0,1,F2))</f>
        <v/>
      </c>
    </row>
    <row r="4" spans="1:20" ht="15" thickBot="1" x14ac:dyDescent="0.35">
      <c r="C4" s="27" t="s">
        <v>45</v>
      </c>
      <c r="F4" s="43" t="str">
        <f>IF(OR(G6="Sometimes",G6="Show Tools?"),IF(Q4&gt;0,"Pebbles",""),"Pebbles")</f>
        <v/>
      </c>
      <c r="G4" s="114" t="str">
        <f>IF(OR(G6="Sometimes",G6="Show Tools?"),IF(Q4&gt;0,"Abacus",""),"Abacus")</f>
        <v/>
      </c>
      <c r="H4" s="115"/>
      <c r="I4" s="40" t="str">
        <f>IF(OR(G6="Sometimes",G6="Show Tools?"),IF(Q4&gt;0,"Numberlines",""),"Numberlines")</f>
        <v/>
      </c>
      <c r="K4">
        <f>SUM(K8:K65)</f>
        <v>0</v>
      </c>
      <c r="L4">
        <f>SUM(L8:L65)</f>
        <v>0</v>
      </c>
      <c r="N4">
        <f t="shared" ref="N4:P4" si="0">SUM(N8:N65)</f>
        <v>0</v>
      </c>
      <c r="P4">
        <f t="shared" si="0"/>
        <v>0</v>
      </c>
      <c r="Q4">
        <f>SUM(Q8:Q65)</f>
        <v>0</v>
      </c>
      <c r="R4">
        <f t="shared" ref="R4" ca="1" si="1">SUM(R8:R65)</f>
        <v>10</v>
      </c>
      <c r="T4" t="s">
        <v>55</v>
      </c>
    </row>
    <row r="5" spans="1:20" ht="19.2" thickTop="1" thickBot="1" x14ac:dyDescent="0.35">
      <c r="B5" s="86" t="str">
        <f>IF(AND(P4=N4,Q4=0,N4&lt;K1),R4,"")</f>
        <v/>
      </c>
      <c r="D5" s="50"/>
      <c r="F5" s="31" t="str">
        <f>IF(OR(K4&lt;K1,K1&lt;1),"","Well done!")</f>
        <v/>
      </c>
      <c r="G5" s="38" t="str">
        <f>IF(OR(K4&lt;K1,K1&lt;1),"",K4)</f>
        <v/>
      </c>
      <c r="H5" s="38" t="str">
        <f>IF(OR(K4&lt;K1,K1&lt;1),"","out of")</f>
        <v/>
      </c>
      <c r="I5" s="39" t="str">
        <f>IF(OR(K4&lt;K1,K1&lt;1),"",_xlfn.CONCAT(K1," with ",L4,IF(L4=1," correction!"," corrections!")))</f>
        <v/>
      </c>
      <c r="K5" t="s">
        <v>27</v>
      </c>
      <c r="L5" t="s">
        <v>28</v>
      </c>
      <c r="N5" t="s">
        <v>29</v>
      </c>
      <c r="P5" t="s">
        <v>33</v>
      </c>
      <c r="Q5" t="s">
        <v>31</v>
      </c>
      <c r="R5" t="s">
        <v>46</v>
      </c>
      <c r="S5" t="s">
        <v>47</v>
      </c>
      <c r="T5" t="s">
        <v>56</v>
      </c>
    </row>
    <row r="6" spans="1:20" ht="18.600000000000001" customHeight="1" thickTop="1" thickBot="1" x14ac:dyDescent="0.35">
      <c r="B6" s="87"/>
      <c r="C6" s="87"/>
      <c r="D6" s="87"/>
      <c r="E6" s="87"/>
      <c r="F6" s="87"/>
      <c r="G6" s="119" t="s">
        <v>61</v>
      </c>
      <c r="H6" s="120"/>
      <c r="I6" s="87"/>
    </row>
    <row r="7" spans="1:20" ht="15" thickBot="1" x14ac:dyDescent="0.35">
      <c r="A7"/>
      <c r="B7" s="123" t="s">
        <v>54</v>
      </c>
      <c r="C7" s="123"/>
      <c r="D7" s="123"/>
      <c r="E7" s="123"/>
      <c r="F7" s="123"/>
      <c r="G7" s="123"/>
      <c r="H7" s="123"/>
      <c r="I7" s="123"/>
    </row>
    <row r="8" spans="1:20" ht="18.600000000000001" thickBot="1" x14ac:dyDescent="0.4">
      <c r="A8" s="42" t="str">
        <f>IF($K$1&gt;0,"Q1:   ","")</f>
        <v/>
      </c>
      <c r="B8" s="33" t="str">
        <f>IF(A8="","","_")</f>
        <v/>
      </c>
      <c r="C8" s="30" t="str">
        <f>IF(A8="","",$J$2)</f>
        <v/>
      </c>
      <c r="D8" s="46" t="str">
        <f>IF(OR(B8="",B8="_",ISBLANK(B8)),"",IF(MOD(B8,S8)=0,S8,IF(MOD(B8,5)=0,B8/5,IF(MOD(B8,4)=0,B8/4,IF(MOD(B8,3)=0,B8/3,IF(MOD(B8,2)=0,B8/2,1))))))</f>
        <v/>
      </c>
      <c r="E8" s="32" t="str">
        <f>IF(A8="","","=")</f>
        <v/>
      </c>
      <c r="F8" s="33" t="str">
        <f>IF(A8="","","_")</f>
        <v/>
      </c>
      <c r="G8" s="116" t="str">
        <f>IF(OR(ISBLANK(F8),F8="",F8="_"),"",IF(B8/D8=F8,IF(OR(D8=1,ABS(B8)&lt;2),_xlfn.CONCAT($J$1,"  Excellent! 0s and 1s are tricky!"),_xlfn.CONCAT($J$1,"    well done!")),IF(ABS(B8/D8)=ABS(F8),"  o^o Watch the sign!",IF(OR(ABS(B8)&lt;2,D8=1),"Careful! 0s and 1s are tricky!","Oops! Check using the Tools above."))))</f>
        <v/>
      </c>
      <c r="H8" s="117" t="e">
        <f>IF(ISBLANK(C8),"",IF(C8-E8=G8,IF(AND(MOD(C8,10)&lt;MOD(E8,10),MOD(C8,10)&gt;0),_xlfn.CONCAT($J$1," brilliant counting back past ",G8-MOD(G8,10)+10),_xlfn.CONCAT($J$1,"    well done!")),IF(C8+E8=G8,"o^o  Subtract DOWN numberlines!",IF(ABS(C8-E8)=G8,"  o^o Watch the sign!",IF(OR(ABS(C8)&lt;2,ABS(E8)&lt;2),"Careful! 1s and 0s are tricky!",IF(AND(MOD(C8,10)&lt;MOD(E8,10),MOD(C8,10)&gt;0),"Careful counting past a 10 or 0!","Oops! Check using the Tools."))))))</f>
        <v>#VALUE!</v>
      </c>
      <c r="I8" s="117" t="e">
        <f>IF(ISBLANK(D8),"",IF(D8-F8=H8,IF(AND(MOD(D8,10)&lt;MOD(F8,10),MOD(D8,10)&gt;0),_xlfn.CONCAT($J$1," brilliant counting back past ",H8-MOD(H8,10)+10),_xlfn.CONCAT($J$1,"    well done!")),IF(D8+F8=H8,"o^o  Subtract DOWN numberlines!",IF(ABS(D8-F8)=H8,"  o^o Watch the sign!",IF(OR(ABS(D8)&lt;2,ABS(F8)&lt;2),"Careful! 1s and 0s are tricky!",IF(AND(MOD(D8,10)&lt;MOD(F8,10),MOD(D8,10)&gt;0),"Careful counting past a 10 or 0!","Oops! Check using the Tools."))))))</f>
        <v>#VALUE!</v>
      </c>
      <c r="J8">
        <f>IF(OR(B8="",B8="_",D8="",D8="_",F8="",F8="_"),0,IF(B8/D8=F8,1,-1))</f>
        <v>0</v>
      </c>
      <c r="K8">
        <f>IF(AND(OR(ISBLANK(F8),F8="",F8="_"),OR(ISBLANK(F9),F9="")),0,IF(OR(J8=1,J9=1),1,0))</f>
        <v>0</v>
      </c>
      <c r="L8">
        <f>IF(OR(AND(J9=0,J8=1),AND(J9=0,J8=0),J9=-1),0,1)</f>
        <v>0</v>
      </c>
      <c r="N8">
        <f>IF(OR(B8="",B8="_",ISBLANK(B8)),0,1)</f>
        <v>0</v>
      </c>
      <c r="P8">
        <f>IF(OR(F8="",F8="_",ISBLANK(F8)),0,1)</f>
        <v>0</v>
      </c>
      <c r="Q8">
        <f>IF(OR(B9="",B9="_"),0,IF(OR(F9="",F9="_"),1,0))</f>
        <v>0</v>
      </c>
      <c r="R8">
        <f ca="1">IF($N$4&lt;T8,S8*INT(RANDBETWEEN($O$2,$Q$2))*$T$1^INT(RANDBETWEEN(0,2)),0)</f>
        <v>10</v>
      </c>
      <c r="S8">
        <f>$O$1+INT($R$1*T9/20)</f>
        <v>1</v>
      </c>
      <c r="T8">
        <v>1</v>
      </c>
    </row>
    <row r="9" spans="1:20" ht="18.600000000000001" thickBot="1" x14ac:dyDescent="0.4">
      <c r="A9" s="31" t="str">
        <f>IF(J8=-1,"retry","")</f>
        <v/>
      </c>
      <c r="B9" s="35" t="str">
        <f>IF(J8=-1,B8,"")</f>
        <v/>
      </c>
      <c r="C9" s="34" t="str">
        <f>IF($J8=-1,$J$2,"")</f>
        <v/>
      </c>
      <c r="D9" s="45" t="str">
        <f>IF(J8=-1,D8,"")</f>
        <v/>
      </c>
      <c r="E9" s="34" t="str">
        <f>IF($J8=-1,"=","")</f>
        <v/>
      </c>
      <c r="F9" s="36" t="str">
        <f>IF(J8=-1,"_","")</f>
        <v/>
      </c>
      <c r="G9" s="118" t="str">
        <f>IF(OR(ISBLANK(F9),F9="",F9="_"),"",IF(B9/D9=F9,_xlfn.CONCAT($J$1,"    Well corrected!"),IF(ABS(B9/D9)=ABS(F9),"  o^o Watch the sign!"," Oops! Check again and retype.")))</f>
        <v/>
      </c>
      <c r="H9" s="117"/>
      <c r="I9" s="117"/>
      <c r="J9">
        <f>IF(OR(B9="",B9="_",D9="",D9="_",F9="",F9="_"),0,IF(B9/D9=F9,1,-1))</f>
        <v>0</v>
      </c>
      <c r="T9">
        <v>2</v>
      </c>
    </row>
    <row r="10" spans="1:20" ht="15" thickBot="1" x14ac:dyDescent="0.35">
      <c r="B10" s="8">
        <f>IF(OR(B11="",B11="_"),0,IF(B11&lt;0,MOD(ABS(B11),10),MOD(B11,10)))</f>
        <v>0</v>
      </c>
      <c r="D10" s="8"/>
    </row>
    <row r="11" spans="1:20" ht="18.600000000000001" thickBot="1" x14ac:dyDescent="0.4">
      <c r="A11" s="42" t="str">
        <f>IF($K$1&gt;1,"Q2:   ","")</f>
        <v/>
      </c>
      <c r="B11" s="33" t="str">
        <f>IF(A11="","","_")</f>
        <v/>
      </c>
      <c r="C11" s="30" t="str">
        <f>IF(A11="","",$J$2)</f>
        <v/>
      </c>
      <c r="D11" s="46" t="str">
        <f>IF(OR(B11="",B11="_",ISBLANK(B11)),"",IF(MOD(B11,S11)=0,S11,IF(MOD(B11,5)=0,B11/5,IF(MOD(B11,4)=0,B11/4,IF(MOD(B11,3)=0,B11/3,IF(MOD(B11,2)=0,B11/2,1))))))</f>
        <v/>
      </c>
      <c r="E11" s="32" t="str">
        <f>IF(A11="","","=")</f>
        <v/>
      </c>
      <c r="F11" s="33" t="str">
        <f>IF(A11="","","_")</f>
        <v/>
      </c>
      <c r="G11" s="116" t="str">
        <f>IF(OR(ISBLANK(F11),F11="",F11="_"),"",IF(B11/D11=F11,IF(OR(D11=1,ABS(B11)&lt;2),_xlfn.CONCAT($J$1,"  Excellent! 0s and 1s are tricky!"),_xlfn.CONCAT($J$1,"    well done!")),IF(ABS(B11/D11)=ABS(F11),"  o^o Watch the sign!",IF(OR(ABS(B11)&lt;2,D11=1),"Careful! 0s and 1s are tricky!","Oops! Check using the Tools above."))))</f>
        <v/>
      </c>
      <c r="H11" s="117" t="e">
        <f>IF(ISBLANK(C11),"",IF(C11-E11=G11,IF(AND(MOD(C11,10)&lt;MOD(E11,10),MOD(C11,10)&gt;0),_xlfn.CONCAT($J$1," brilliant counting back past ",G11-MOD(G11,10)+10),_xlfn.CONCAT($J$1,"    well done!")),IF(C11+E11=G11,"o^o  Subtract DOWN numberlines!",IF(ABS(C11-E11)=G11,"  o^o Watch the sign!",IF(OR(ABS(C11)&lt;2,ABS(E11)&lt;2),"Careful! 1s and 0s are tricky!",IF(AND(MOD(C11,10)&lt;MOD(E11,10),MOD(C11,10)&gt;0),"Careful counting past a 10 or 0!","Oops! Check using the Tools."))))))</f>
        <v>#VALUE!</v>
      </c>
      <c r="I11" s="117" t="e">
        <f>IF(ISBLANK(D11),"",IF(D11-F11=H11,IF(AND(MOD(D11,10)&lt;MOD(F11,10),MOD(D11,10)&gt;0),_xlfn.CONCAT($J$1," brilliant counting back past ",H11-MOD(H11,10)+10),_xlfn.CONCAT($J$1,"    well done!")),IF(D11+F11=H11,"o^o  Subtract DOWN numberlines!",IF(ABS(D11-F11)=H11,"  o^o Watch the sign!",IF(OR(ABS(D11)&lt;2,ABS(F11)&lt;2),"Careful! 1s and 0s are tricky!",IF(AND(MOD(D11,10)&lt;MOD(F11,10),MOD(D11,10)&gt;0),"Careful counting past a 10 or 0!","Oops! Check using the Tools."))))))</f>
        <v>#VALUE!</v>
      </c>
      <c r="J11">
        <f>IF(OR(B11="",B11="_",D11="",D11="_",F11="",F11="_"),0,IF(B11/D11=F11,1,-1))</f>
        <v>0</v>
      </c>
      <c r="K11">
        <f>IF(AND(OR(ISBLANK(F11),F11="",F11="_"),OR(ISBLANK(F12),F12="")),0,IF(OR(J11=1,J12=1),1,0))</f>
        <v>0</v>
      </c>
      <c r="L11">
        <f>IF(OR(AND(J12=0,J11=1),AND(J12=0,J11=0),J12=-1),0,1)</f>
        <v>0</v>
      </c>
      <c r="N11">
        <f>IF(OR(B11="",B11="_",ISBLANK(B11)),0,1)</f>
        <v>0</v>
      </c>
      <c r="P11">
        <f>IF(OR(F11="",F11="_",ISBLANK(F11)),0,1)</f>
        <v>0</v>
      </c>
      <c r="Q11">
        <f>IF(OR(B12="",B12="_"),0,IF(OR(F12="",F12="_"),1,0))</f>
        <v>0</v>
      </c>
      <c r="R11">
        <f ca="1">IF($N$4=T8,S11*INT(RANDBETWEEN($O$2,$Q$2))*$T$1^INT(RANDBETWEEN(0,2)),0)</f>
        <v>0</v>
      </c>
      <c r="S11">
        <f>($O$1+INT($R$1*T12/20))*$T$1</f>
        <v>1</v>
      </c>
      <c r="T11">
        <v>2</v>
      </c>
    </row>
    <row r="12" spans="1:20" ht="18.600000000000001" thickBot="1" x14ac:dyDescent="0.4">
      <c r="A12" s="31" t="str">
        <f>IF(J11=-1,"retry","")</f>
        <v/>
      </c>
      <c r="B12" s="35" t="str">
        <f>IF(J11=-1,B11,"")</f>
        <v/>
      </c>
      <c r="C12" s="34" t="str">
        <f t="shared" ref="C12" si="2">IF($J11=-1,$J$2,"")</f>
        <v/>
      </c>
      <c r="D12" s="45" t="str">
        <f>IF(J11=-1,D11,"")</f>
        <v/>
      </c>
      <c r="E12" s="34" t="str">
        <f>IF($J11=-1,"=","")</f>
        <v/>
      </c>
      <c r="F12" s="36" t="str">
        <f>IF(J11=-1,"_","")</f>
        <v/>
      </c>
      <c r="G12" s="118" t="str">
        <f>IF(OR(ISBLANK(F12),F12="",F12="_"),"",IF(B12/D12=F12,_xlfn.CONCAT($J$1,"    Well corrected!"),IF(ABS(B12/D12)=ABS(F12),"  o^o Watch the sign!"," Oops! Check again and retype.")))</f>
        <v/>
      </c>
      <c r="H12" s="117"/>
      <c r="I12" s="117"/>
      <c r="J12">
        <f>IF(OR(B12="",B12="_",D12="",D12="_",F12="",F12="_"),0,IF(B12/D12=F12,1,-1))</f>
        <v>0</v>
      </c>
      <c r="T12">
        <v>11</v>
      </c>
    </row>
    <row r="13" spans="1:20" ht="15" thickBot="1" x14ac:dyDescent="0.35">
      <c r="B13" s="8">
        <f>IF(OR(B14="",B14="_"),0,IF(B14&lt;0,MOD(ABS(B14),10),MOD(B14,10)))</f>
        <v>0</v>
      </c>
      <c r="D13" s="8"/>
    </row>
    <row r="14" spans="1:20" ht="18.600000000000001" thickBot="1" x14ac:dyDescent="0.4">
      <c r="A14" s="42" t="str">
        <f>IF($K$1&gt;2,"Q3:   ","")</f>
        <v/>
      </c>
      <c r="B14" s="33" t="str">
        <f>IF(A14="","","_")</f>
        <v/>
      </c>
      <c r="C14" s="30" t="str">
        <f>IF(A14="","",$J$2)</f>
        <v/>
      </c>
      <c r="D14" s="46" t="str">
        <f>IF(OR(B14="",B14="_",ISBLANK(B14)),"",IF(MOD(B14,S14)=0,S14,IF(MOD(B14,5)=0,B14/5,IF(MOD(B14,4)=0,B14/4,IF(MOD(B14,3)=0,B14/3,IF(MOD(B14,2)=0,B14/2,1))))))</f>
        <v/>
      </c>
      <c r="E14" s="32" t="str">
        <f>IF(A14="","","=")</f>
        <v/>
      </c>
      <c r="F14" s="33" t="str">
        <f>IF(A14="","","_")</f>
        <v/>
      </c>
      <c r="G14" s="116" t="str">
        <f>IF(OR(ISBLANK(F14),F14="",F14="_"),"",IF(B14/D14=F14,IF(OR(D14=1,ABS(B14)&lt;2),_xlfn.CONCAT($J$1,"  Excellent! 0s and 1s are tricky!"),_xlfn.CONCAT($J$1,"    well done!")),IF(ABS(B14/D14)=ABS(F14),"  o^o Watch the sign!",IF(OR(ABS(B14)&lt;2,D14=1),"Careful! 0s and 1s are tricky!","Oops! Check using the Tools above."))))</f>
        <v/>
      </c>
      <c r="H14" s="117" t="e">
        <f>IF(ISBLANK(C14),"",IF(C14-E14=G14,IF(AND(MOD(C14,10)&lt;MOD(E14,10),MOD(C14,10)&gt;0),_xlfn.CONCAT($J$1," brilliant counting back past ",G14-MOD(G14,10)+10),_xlfn.CONCAT($J$1,"    well done!")),IF(C14+E14=G14,"o^o  Subtract DOWN numberlines!",IF(ABS(C14-E14)=G14,"  o^o Watch the sign!",IF(OR(ABS(C14)&lt;2,ABS(E14)&lt;2),"Careful! 1s and 0s are tricky!",IF(AND(MOD(C14,10)&lt;MOD(E14,10),MOD(C14,10)&gt;0),"Careful counting past a 10 or 0!","Oops! Check using the Tools."))))))</f>
        <v>#VALUE!</v>
      </c>
      <c r="I14" s="117" t="e">
        <f>IF(ISBLANK(D14),"",IF(D14-F14=H14,IF(AND(MOD(D14,10)&lt;MOD(F14,10),MOD(D14,10)&gt;0),_xlfn.CONCAT($J$1," brilliant counting back past ",H14-MOD(H14,10)+10),_xlfn.CONCAT($J$1,"    well done!")),IF(D14+F14=H14,"o^o  Subtract DOWN numberlines!",IF(ABS(D14-F14)=H14,"  o^o Watch the sign!",IF(OR(ABS(D14)&lt;2,ABS(F14)&lt;2),"Careful! 1s and 0s are tricky!",IF(AND(MOD(D14,10)&lt;MOD(F14,10),MOD(D14,10)&gt;0),"Careful counting past a 10 or 0!","Oops! Check using the Tools."))))))</f>
        <v>#VALUE!</v>
      </c>
      <c r="J14">
        <f>IF(OR(B14="",B14="_",D14="",D14="_",F14="",F14="_"),0,IF(B14/D14=F14,1,-1))</f>
        <v>0</v>
      </c>
      <c r="K14">
        <f>IF(AND(OR(ISBLANK(F14),F14="",F14="_"),OR(ISBLANK(F15),F15="")),0,IF(OR(J14=1,J15=1),1,0))</f>
        <v>0</v>
      </c>
      <c r="L14">
        <f>IF(OR(AND(J15=0,J14=1),AND(J15=0,J14=0),J15=-1),0,1)</f>
        <v>0</v>
      </c>
      <c r="N14">
        <f>IF(OR(B14="",B14="_",ISBLANK(B14)),0,1)</f>
        <v>0</v>
      </c>
      <c r="P14">
        <f>IF(OR(F14="",F14="_",ISBLANK(F14)),0,1)</f>
        <v>0</v>
      </c>
      <c r="Q14">
        <f>IF(OR(B15="",B15="_"),0,IF(OR(F15="",F15="_"),1,0))</f>
        <v>0</v>
      </c>
      <c r="R14">
        <f t="shared" ref="R14" ca="1" si="3">IF($N$4=T11,S14*INT(RANDBETWEEN($O$2,$Q$2))*$T$1^INT(RANDBETWEEN(0,2)),0)</f>
        <v>0</v>
      </c>
      <c r="S14">
        <f t="shared" ref="S14" si="4">$O$1+INT($R$1*T15/20)</f>
        <v>1</v>
      </c>
      <c r="T14">
        <v>3</v>
      </c>
    </row>
    <row r="15" spans="1:20" ht="18.600000000000001" thickBot="1" x14ac:dyDescent="0.4">
      <c r="A15" s="31" t="str">
        <f>IF(J14=-1,"retry","")</f>
        <v/>
      </c>
      <c r="B15" s="35" t="str">
        <f>IF(J14=-1,B14,"")</f>
        <v/>
      </c>
      <c r="C15" s="34" t="str">
        <f t="shared" ref="C15" si="5">IF($J14=-1,$J$2,"")</f>
        <v/>
      </c>
      <c r="D15" s="45" t="str">
        <f>IF(J14=-1,D14,"")</f>
        <v/>
      </c>
      <c r="E15" s="34" t="str">
        <f>IF($J14=-1,"=","")</f>
        <v/>
      </c>
      <c r="F15" s="36" t="str">
        <f>IF(J14=-1,"_","")</f>
        <v/>
      </c>
      <c r="G15" s="118" t="str">
        <f>IF(OR(ISBLANK(F15),F15="",F15="_"),"",IF(B15/D15=F15,_xlfn.CONCAT($J$1,"    Well corrected!"),IF(ABS(B15/D15)=ABS(F15),"  o^o Watch the sign!"," Oops! Check again and retype.")))</f>
        <v/>
      </c>
      <c r="H15" s="117"/>
      <c r="I15" s="117"/>
      <c r="J15">
        <f>IF(OR(B15="",B15="_",D15="",D15="_",F15="",F15="_"),0,IF(B15/D15=F15,1,-1))</f>
        <v>0</v>
      </c>
      <c r="T15">
        <v>15</v>
      </c>
    </row>
    <row r="16" spans="1:20" ht="15" thickBot="1" x14ac:dyDescent="0.35">
      <c r="B16" s="8">
        <f>IF(OR(B17="",B17="_"),0,IF(B17&lt;0,MOD(ABS(B17),10),MOD(B17,10)))</f>
        <v>0</v>
      </c>
      <c r="D16" s="8"/>
    </row>
    <row r="17" spans="1:20" ht="18.600000000000001" thickBot="1" x14ac:dyDescent="0.4">
      <c r="A17" s="42" t="str">
        <f>IF($K$1&gt;3,"Q4:   ","")</f>
        <v/>
      </c>
      <c r="B17" s="33" t="str">
        <f>IF(A17="","","_")</f>
        <v/>
      </c>
      <c r="C17" s="30" t="str">
        <f>IF(A17="","",$J$2)</f>
        <v/>
      </c>
      <c r="D17" s="46" t="str">
        <f>IF(OR(B17="",B17="_",ISBLANK(B17)),"",IF(MOD(B17,S17)=0,S17,IF(MOD(B17,5)=0,B17/5,IF(MOD(B17,4)=0,B17/4,IF(MOD(B17,3)=0,B17/3,IF(MOD(B17,2)=0,B17/2,1))))))</f>
        <v/>
      </c>
      <c r="E17" s="32" t="str">
        <f>IF(A17="","","=")</f>
        <v/>
      </c>
      <c r="F17" s="33" t="str">
        <f>IF(A17="","","_")</f>
        <v/>
      </c>
      <c r="G17" s="116" t="str">
        <f>IF(OR(ISBLANK(F17),F17="",F17="_"),"",IF(B17/D17=F17,IF(OR(D17=1,ABS(B17)&lt;2),_xlfn.CONCAT($J$1,"  Excellent! 0s and 1s are tricky!"),_xlfn.CONCAT($J$1,"    well done!")),IF(ABS(B17/D17)=ABS(F17),"  o^o Watch the sign!",IF(OR(ABS(B17)&lt;2,D17=1),"Careful! 0s and 1s are tricky!","Oops! Check using the Tools above."))))</f>
        <v/>
      </c>
      <c r="H17" s="117" t="e">
        <f>IF(ISBLANK(C17),"",IF(C17-E17=G17,IF(AND(MOD(C17,10)&lt;MOD(E17,10),MOD(C17,10)&gt;0),_xlfn.CONCAT($J$1," brilliant counting back past ",G17-MOD(G17,10)+10),_xlfn.CONCAT($J$1,"    well done!")),IF(C17+E17=G17,"o^o  Subtract DOWN numberlines!",IF(ABS(C17-E17)=G17,"  o^o Watch the sign!",IF(OR(ABS(C17)&lt;2,ABS(E17)&lt;2),"Careful! 1s and 0s are tricky!",IF(AND(MOD(C17,10)&lt;MOD(E17,10),MOD(C17,10)&gt;0),"Careful counting past a 10 or 0!","Oops! Check using the Tools."))))))</f>
        <v>#VALUE!</v>
      </c>
      <c r="I17" s="117" t="e">
        <f>IF(ISBLANK(D17),"",IF(D17-F17=H17,IF(AND(MOD(D17,10)&lt;MOD(F17,10),MOD(D17,10)&gt;0),_xlfn.CONCAT($J$1," brilliant counting back past ",H17-MOD(H17,10)+10),_xlfn.CONCAT($J$1,"    well done!")),IF(D17+F17=H17,"o^o  Subtract DOWN numberlines!",IF(ABS(D17-F17)=H17,"  o^o Watch the sign!",IF(OR(ABS(D17)&lt;2,ABS(F17)&lt;2),"Careful! 1s and 0s are tricky!",IF(AND(MOD(D17,10)&lt;MOD(F17,10),MOD(D17,10)&gt;0),"Careful counting past a 10 or 0!","Oops! Check using the Tools."))))))</f>
        <v>#VALUE!</v>
      </c>
      <c r="J17">
        <f>IF(OR(B17="",B17="_",D17="",D17="_",F17="",F17="_"),0,IF(B17/D17=F17,1,-1))</f>
        <v>0</v>
      </c>
      <c r="K17">
        <f>IF(AND(OR(ISBLANK(F17),F17="",F17="_"),OR(ISBLANK(F18),F18="")),0,IF(OR(J17=1,J18=1),1,0))</f>
        <v>0</v>
      </c>
      <c r="L17">
        <f>IF(OR(AND(J18=0,J17=1),AND(J18=0,J17=0),J18=-1),0,1)</f>
        <v>0</v>
      </c>
      <c r="N17">
        <f>IF(OR(B17="",B17="_",ISBLANK(B17)),0,1)</f>
        <v>0</v>
      </c>
      <c r="P17">
        <f>IF(OR(F17="",F17="_",ISBLANK(F17)),0,1)</f>
        <v>0</v>
      </c>
      <c r="Q17">
        <f>IF(OR(B18="",B18="_"),0,IF(OR(F18="",F18="_"),1,0))</f>
        <v>0</v>
      </c>
      <c r="R17">
        <f t="shared" ref="R17" ca="1" si="6">IF($N$4=T14,S17*INT(RANDBETWEEN($O$2,$Q$2))*$T$1^INT(RANDBETWEEN(0,2)),0)</f>
        <v>0</v>
      </c>
      <c r="S17">
        <f t="shared" ref="S17" si="7">$O$1+INT($R$1*T18/20)</f>
        <v>1</v>
      </c>
      <c r="T17">
        <v>4</v>
      </c>
    </row>
    <row r="18" spans="1:20" ht="18.600000000000001" thickBot="1" x14ac:dyDescent="0.4">
      <c r="A18" s="31" t="str">
        <f>IF(J17=-1,"retry","")</f>
        <v/>
      </c>
      <c r="B18" s="35" t="str">
        <f>IF(J17=-1,B17,"")</f>
        <v/>
      </c>
      <c r="C18" s="34" t="str">
        <f t="shared" ref="C18" si="8">IF($J17=-1,$J$2,"")</f>
        <v/>
      </c>
      <c r="D18" s="45" t="str">
        <f>IF(J17=-1,D17,"")</f>
        <v/>
      </c>
      <c r="E18" s="34" t="str">
        <f>IF($J17=-1,"=","")</f>
        <v/>
      </c>
      <c r="F18" s="36" t="str">
        <f>IF(J17=-1,"_","")</f>
        <v/>
      </c>
      <c r="G18" s="118" t="str">
        <f>IF(OR(ISBLANK(F18),F18="",F18="_"),"",IF(B18/D18=F18,_xlfn.CONCAT($J$1,"    Well corrected!"),IF(ABS(B18/D18)=ABS(F18),"  o^o Watch the sign!"," Oops! Check again and retype.")))</f>
        <v/>
      </c>
      <c r="H18" s="117"/>
      <c r="I18" s="117"/>
      <c r="J18">
        <f>IF(OR(B18="",B18="_",D18="",D18="_",F18="",F18="_"),0,IF(B18/D18=F18,1,-1))</f>
        <v>0</v>
      </c>
      <c r="T18">
        <v>6</v>
      </c>
    </row>
    <row r="19" spans="1:20" ht="15" thickBot="1" x14ac:dyDescent="0.35">
      <c r="B19" s="8">
        <f>IF(OR(B20="",B20="_"),0,IF(B20&lt;0,MOD(ABS(B20),10),MOD(B20,10)))</f>
        <v>0</v>
      </c>
      <c r="D19" s="8"/>
    </row>
    <row r="20" spans="1:20" ht="18.600000000000001" thickBot="1" x14ac:dyDescent="0.4">
      <c r="A20" s="42" t="str">
        <f>IF($K$1&gt;4,"Q5:   ","")</f>
        <v/>
      </c>
      <c r="B20" s="33" t="str">
        <f>IF(A20="","","_")</f>
        <v/>
      </c>
      <c r="C20" s="30" t="str">
        <f>IF(A20="","",$J$2)</f>
        <v/>
      </c>
      <c r="D20" s="46" t="str">
        <f>IF(OR(B20="",B20="_",ISBLANK(B20)),"",IF(MOD(B20,S20)=0,S20,IF(MOD(B20,5)=0,B20/5,IF(MOD(B20,4)=0,B20/4,IF(MOD(B20,3)=0,B20/3,IF(MOD(B20,2)=0,B20/2,1))))))</f>
        <v/>
      </c>
      <c r="E20" s="32" t="str">
        <f>IF(A20="","","=")</f>
        <v/>
      </c>
      <c r="F20" s="33" t="str">
        <f>IF(A20="","","_")</f>
        <v/>
      </c>
      <c r="G20" s="116" t="str">
        <f>IF(OR(ISBLANK(F20),F20="",F20="_"),"",IF(B20/D20=F20,IF(OR(D20=1,ABS(B20)&lt;2),_xlfn.CONCAT($J$1,"  Excellent! 0s and 1s are tricky!"),_xlfn.CONCAT($J$1,"    well done!")),IF(ABS(B20/D20)=ABS(F20),"  o^o Watch the sign!",IF(OR(ABS(B20)&lt;2,D20=1),"Careful! 0s and 1s are tricky!","Oops! Check using the Tools above."))))</f>
        <v/>
      </c>
      <c r="H20" s="117" t="e">
        <f>IF(ISBLANK(C20),"",IF(C20-E20=G20,IF(AND(MOD(C20,10)&lt;MOD(E20,10),MOD(C20,10)&gt;0),_xlfn.CONCAT($J$1," brilliant counting back past ",G20-MOD(G20,10)+10),_xlfn.CONCAT($J$1,"    well done!")),IF(C20+E20=G20,"o^o  Subtract DOWN numberlines!",IF(ABS(C20-E20)=G20,"  o^o Watch the sign!",IF(OR(ABS(C20)&lt;2,ABS(E20)&lt;2),"Careful! 1s and 0s are tricky!",IF(AND(MOD(C20,10)&lt;MOD(E20,10),MOD(C20,10)&gt;0),"Careful counting past a 10 or 0!","Oops! Check using the Tools."))))))</f>
        <v>#VALUE!</v>
      </c>
      <c r="I20" s="117" t="e">
        <f>IF(ISBLANK(D20),"",IF(D20-F20=H20,IF(AND(MOD(D20,10)&lt;MOD(F20,10),MOD(D20,10)&gt;0),_xlfn.CONCAT($J$1," brilliant counting back past ",H20-MOD(H20,10)+10),_xlfn.CONCAT($J$1,"    well done!")),IF(D20+F20=H20,"o^o  Subtract DOWN numberlines!",IF(ABS(D20-F20)=H20,"  o^o Watch the sign!",IF(OR(ABS(D20)&lt;2,ABS(F20)&lt;2),"Careful! 1s and 0s are tricky!",IF(AND(MOD(D20,10)&lt;MOD(F20,10),MOD(D20,10)&gt;0),"Careful counting past a 10 or 0!","Oops! Check using the Tools."))))))</f>
        <v>#VALUE!</v>
      </c>
      <c r="J20">
        <f>IF(OR(B20="",B20="_",D20="",D20="_",F20="",F20="_"),0,IF(B20/D20=F20,1,-1))</f>
        <v>0</v>
      </c>
      <c r="K20">
        <f>IF(AND(OR(ISBLANK(F20),F20="",F20="_"),OR(ISBLANK(F21),F21="")),0,IF(OR(J20=1,J21=1),1,0))</f>
        <v>0</v>
      </c>
      <c r="L20">
        <f>IF(OR(AND(J21=0,J20=1),AND(J21=0,J20=0),J21=-1),0,1)</f>
        <v>0</v>
      </c>
      <c r="N20">
        <f>IF(OR(B20="",B20="_",ISBLANK(B20)),0,1)</f>
        <v>0</v>
      </c>
      <c r="P20">
        <f>IF(OR(F20="",F20="_",ISBLANK(F20)),0,1)</f>
        <v>0</v>
      </c>
      <c r="Q20">
        <f>IF(OR(B21="",B21="_"),0,IF(OR(F21="",F21="_"),1,0))</f>
        <v>0</v>
      </c>
      <c r="R20">
        <f t="shared" ref="R20" ca="1" si="9">IF($N$4=T17,S20*INT(RANDBETWEEN($O$2,$Q$2))*$T$1^INT(RANDBETWEEN(0,2)),0)</f>
        <v>0</v>
      </c>
      <c r="S20">
        <f>($O$1+INT($R$1*T21/20))*$T$1</f>
        <v>1</v>
      </c>
      <c r="T20">
        <v>5</v>
      </c>
    </row>
    <row r="21" spans="1:20" ht="18.600000000000001" thickBot="1" x14ac:dyDescent="0.4">
      <c r="A21" s="31" t="str">
        <f>IF(J20=-1,"retry","")</f>
        <v/>
      </c>
      <c r="B21" s="35" t="str">
        <f>IF(J20=-1,B20,"")</f>
        <v/>
      </c>
      <c r="C21" s="34" t="str">
        <f t="shared" ref="C21" si="10">IF($J20=-1,$J$2,"")</f>
        <v/>
      </c>
      <c r="D21" s="45" t="str">
        <f>IF(J20=-1,D20,"")</f>
        <v/>
      </c>
      <c r="E21" s="34" t="str">
        <f>IF($J20=-1,"=","")</f>
        <v/>
      </c>
      <c r="F21" s="36" t="str">
        <f>IF(J20=-1,"_","")</f>
        <v/>
      </c>
      <c r="G21" s="118" t="str">
        <f>IF(OR(ISBLANK(F21),F21="",F21="_"),"",IF(B21/D21=F21,_xlfn.CONCAT($J$1,"    Well corrected!"),IF(ABS(B21/D21)=ABS(F21),"  o^o Watch the sign!"," Oops! Check again and retype.")))</f>
        <v/>
      </c>
      <c r="H21" s="117"/>
      <c r="I21" s="117"/>
      <c r="J21">
        <f>IF(OR(B21="",B21="_",D21="",D21="_",F21="",F21="_"),0,IF(B21/D21=F21,1,-1))</f>
        <v>0</v>
      </c>
      <c r="T21">
        <v>10</v>
      </c>
    </row>
    <row r="22" spans="1:20" ht="15" thickBot="1" x14ac:dyDescent="0.35">
      <c r="B22" s="8">
        <f>IF(OR(B23="",B23="_"),0,IF(B23&lt;0,MOD(ABS(B23),10),MOD(B23,10)))</f>
        <v>0</v>
      </c>
      <c r="D22" s="8"/>
    </row>
    <row r="23" spans="1:20" ht="18.600000000000001" thickBot="1" x14ac:dyDescent="0.4">
      <c r="A23" s="42" t="str">
        <f>IF($K$1&gt;5,"Q6:   ","")</f>
        <v/>
      </c>
      <c r="B23" s="33" t="str">
        <f>IF(A23="","","_")</f>
        <v/>
      </c>
      <c r="C23" s="30" t="str">
        <f>IF(A23="","",$J$2)</f>
        <v/>
      </c>
      <c r="D23" s="46" t="str">
        <f>IF(OR(B23="",B23="_",ISBLANK(B23)),"",IF(MOD(B23,S23)=0,S23,IF(MOD(B23,5)=0,B23/5,IF(MOD(B23,4)=0,B23/4,IF(MOD(B23,3)=0,B23/3,IF(MOD(B23,2)=0,B23/2,1))))))</f>
        <v/>
      </c>
      <c r="E23" s="32" t="str">
        <f>IF(A23="","","=")</f>
        <v/>
      </c>
      <c r="F23" s="33" t="str">
        <f>IF(A23="","","_")</f>
        <v/>
      </c>
      <c r="G23" s="116" t="str">
        <f>IF(OR(ISBLANK(F23),F23="",F23="_"),"",IF(B23/D23=F23,IF(OR(D23=1,ABS(B23)&lt;2),_xlfn.CONCAT($J$1,"  Excellent! 0s and 1s are tricky!"),_xlfn.CONCAT($J$1,"    well done!")),IF(ABS(B23/D23)=ABS(F23),"  o^o Watch the sign!",IF(OR(ABS(B23)&lt;2,D23=1),"Careful! 0s and 1s are tricky!","Oops! Check using the Tools above."))))</f>
        <v/>
      </c>
      <c r="H23" s="117" t="e">
        <f>IF(ISBLANK(C23),"",IF(C23-E23=G23,IF(AND(MOD(C23,10)&lt;MOD(E23,10),MOD(C23,10)&gt;0),_xlfn.CONCAT($J$1," brilliant counting back past ",G23-MOD(G23,10)+10),_xlfn.CONCAT($J$1,"    well done!")),IF(C23+E23=G23,"o^o  Subtract DOWN numberlines!",IF(ABS(C23-E23)=G23,"  o^o Watch the sign!",IF(OR(ABS(C23)&lt;2,ABS(E23)&lt;2),"Careful! 1s and 0s are tricky!",IF(AND(MOD(C23,10)&lt;MOD(E23,10),MOD(C23,10)&gt;0),"Careful counting past a 10 or 0!","Oops! Check using the Tools."))))))</f>
        <v>#VALUE!</v>
      </c>
      <c r="I23" s="117" t="e">
        <f>IF(ISBLANK(D23),"",IF(D23-F23=H23,IF(AND(MOD(D23,10)&lt;MOD(F23,10),MOD(D23,10)&gt;0),_xlfn.CONCAT($J$1," brilliant counting back past ",H23-MOD(H23,10)+10),_xlfn.CONCAT($J$1,"    well done!")),IF(D23+F23=H23,"o^o  Subtract DOWN numberlines!",IF(ABS(D23-F23)=H23,"  o^o Watch the sign!",IF(OR(ABS(D23)&lt;2,ABS(F23)&lt;2),"Careful! 1s and 0s are tricky!",IF(AND(MOD(D23,10)&lt;MOD(F23,10),MOD(D23,10)&gt;0),"Careful counting past a 10 or 0!","Oops! Check using the Tools."))))))</f>
        <v>#VALUE!</v>
      </c>
      <c r="J23">
        <f>IF(OR(B23="",B23="_",D23="",D23="_",F23="",F23="_"),0,IF(B23/D23=F23,1,-1))</f>
        <v>0</v>
      </c>
      <c r="K23">
        <f>IF(AND(OR(ISBLANK(F23),F23="",F23="_"),OR(ISBLANK(F24),F24="")),0,IF(OR(J23=1,J24=1),1,0))</f>
        <v>0</v>
      </c>
      <c r="L23">
        <f>IF(OR(AND(J24=0,J23=1),AND(J24=0,J23=0),J24=-1),0,1)</f>
        <v>0</v>
      </c>
      <c r="N23">
        <f>IF(OR(B23="",B23="_",ISBLANK(B23)),0,1)</f>
        <v>0</v>
      </c>
      <c r="P23">
        <f>IF(OR(F23="",F23="_",ISBLANK(F23)),0,1)</f>
        <v>0</v>
      </c>
      <c r="Q23">
        <f>IF(OR(B24="",B24="_"),0,IF(OR(F24="",F24="_"),1,0))</f>
        <v>0</v>
      </c>
      <c r="R23">
        <f t="shared" ref="R23" ca="1" si="11">IF($N$4=T20,S23*INT(RANDBETWEEN($O$2,$Q$2))*$T$1^INT(RANDBETWEEN(0,2)),0)</f>
        <v>0</v>
      </c>
      <c r="S23">
        <f>($O$1+INT($R$1*T24/20))*$T$1</f>
        <v>1</v>
      </c>
      <c r="T23">
        <v>6</v>
      </c>
    </row>
    <row r="24" spans="1:20" ht="18.600000000000001" thickBot="1" x14ac:dyDescent="0.4">
      <c r="A24" s="31" t="str">
        <f>IF(J23=-1,"retry","")</f>
        <v/>
      </c>
      <c r="B24" s="35" t="str">
        <f>IF(J23=-1,B23,"")</f>
        <v/>
      </c>
      <c r="C24" s="34" t="str">
        <f t="shared" ref="C24" si="12">IF($J23=-1,$J$2,"")</f>
        <v/>
      </c>
      <c r="D24" s="45" t="str">
        <f>IF(J23=-1,D23,"")</f>
        <v/>
      </c>
      <c r="E24" s="34" t="str">
        <f>IF($J23=-1,"=","")</f>
        <v/>
      </c>
      <c r="F24" s="36" t="str">
        <f>IF(J23=-1,"_","")</f>
        <v/>
      </c>
      <c r="G24" s="118" t="str">
        <f>IF(OR(ISBLANK(F24),F24="",F24="_"),"",IF(B24/D24=F24,_xlfn.CONCAT($J$1,"    Well corrected!"),IF(ABS(B24/D24)=ABS(F24),"  o^o Watch the sign!"," Oops! Check again and retype.")))</f>
        <v/>
      </c>
      <c r="H24" s="117"/>
      <c r="I24" s="117"/>
      <c r="J24">
        <f>IF(OR(B24="",B24="_",D24="",D24="_",F24="",F24="_"),0,IF(B24/D24=F24,1,-1))</f>
        <v>0</v>
      </c>
      <c r="T24">
        <v>14</v>
      </c>
    </row>
    <row r="25" spans="1:20" ht="15" thickBot="1" x14ac:dyDescent="0.35">
      <c r="B25" s="8">
        <f>IF(OR(B26="",B26="_"),0,IF(B26&lt;0,MOD(ABS(B26),10),MOD(B26,10)))</f>
        <v>0</v>
      </c>
      <c r="D25" s="8"/>
    </row>
    <row r="26" spans="1:20" ht="18.600000000000001" thickBot="1" x14ac:dyDescent="0.4">
      <c r="A26" s="42" t="str">
        <f>IF($K$1&gt;6,"Q7:   ","")</f>
        <v/>
      </c>
      <c r="B26" s="33" t="str">
        <f>IF(A26="","","_")</f>
        <v/>
      </c>
      <c r="C26" s="30" t="str">
        <f>IF(A26="","",$J$2)</f>
        <v/>
      </c>
      <c r="D26" s="46" t="str">
        <f>IF(OR(B26="",B26="_",ISBLANK(B26)),"",IF(MOD(B26,S26)=0,S26,IF(MOD(B26,5)=0,B26/5,IF(MOD(B26,4)=0,B26/4,IF(MOD(B26,3)=0,B26/3,IF(MOD(B26,2)=0,B26/2,1))))))</f>
        <v/>
      </c>
      <c r="E26" s="32" t="str">
        <f>IF(A26="","","=")</f>
        <v/>
      </c>
      <c r="F26" s="33" t="str">
        <f>IF(A26="","","_")</f>
        <v/>
      </c>
      <c r="G26" s="116" t="str">
        <f>IF(OR(ISBLANK(F26),F26="",F26="_"),"",IF(B26/D26=F26,IF(OR(D26=1,ABS(B26)&lt;2),_xlfn.CONCAT($J$1,"  Excellent! 0s and 1s are tricky!"),_xlfn.CONCAT($J$1,"    well done!")),IF(ABS(B26/D26)=ABS(F26),"  o^o Watch the sign!",IF(OR(ABS(B26)&lt;2,D26=1),"Careful! 0s and 1s are tricky!","Oops! Check using the Tools above."))))</f>
        <v/>
      </c>
      <c r="H26" s="117" t="e">
        <f>IF(ISBLANK(C26),"",IF(C26-E26=G26,IF(AND(MOD(C26,10)&lt;MOD(E26,10),MOD(C26,10)&gt;0),_xlfn.CONCAT($J$1," brilliant counting back past ",G26-MOD(G26,10)+10),_xlfn.CONCAT($J$1,"    well done!")),IF(C26+E26=G26,"o^o  Subtract DOWN numberlines!",IF(ABS(C26-E26)=G26,"  o^o Watch the sign!",IF(OR(ABS(C26)&lt;2,ABS(E26)&lt;2),"Careful! 1s and 0s are tricky!",IF(AND(MOD(C26,10)&lt;MOD(E26,10),MOD(C26,10)&gt;0),"Careful counting past a 10 or 0!","Oops! Check using the Tools."))))))</f>
        <v>#VALUE!</v>
      </c>
      <c r="I26" s="117" t="e">
        <f>IF(ISBLANK(D26),"",IF(D26-F26=H26,IF(AND(MOD(D26,10)&lt;MOD(F26,10),MOD(D26,10)&gt;0),_xlfn.CONCAT($J$1," brilliant counting back past ",H26-MOD(H26,10)+10),_xlfn.CONCAT($J$1,"    well done!")),IF(D26+F26=H26,"o^o  Subtract DOWN numberlines!",IF(ABS(D26-F26)=H26,"  o^o Watch the sign!",IF(OR(ABS(D26)&lt;2,ABS(F26)&lt;2),"Careful! 1s and 0s are tricky!",IF(AND(MOD(D26,10)&lt;MOD(F26,10),MOD(D26,10)&gt;0),"Careful counting past a 10 or 0!","Oops! Check using the Tools."))))))</f>
        <v>#VALUE!</v>
      </c>
      <c r="J26">
        <f>IF(OR(B26="",B26="_",D26="",D26="_",F26="",F26="_"),0,IF(B26/D26=F26,1,-1))</f>
        <v>0</v>
      </c>
      <c r="K26">
        <f>IF(AND(OR(ISBLANK(F26),F26="",F26="_"),OR(ISBLANK(F27),F27="")),0,IF(OR(J26=1,J27=1),1,0))</f>
        <v>0</v>
      </c>
      <c r="L26">
        <f>IF(OR(AND(J27=0,J26=1),AND(J27=0,J26=0),J27=-1),0,1)</f>
        <v>0</v>
      </c>
      <c r="N26">
        <f>IF(OR(B26="",B26="_",ISBLANK(B26)),0,1)</f>
        <v>0</v>
      </c>
      <c r="P26">
        <f>IF(OR(F26="",F26="_",ISBLANK(F26)),0,1)</f>
        <v>0</v>
      </c>
      <c r="Q26">
        <f>IF(OR(B27="",B27="_"),0,IF(OR(F27="",F27="_"),1,0))</f>
        <v>0</v>
      </c>
      <c r="R26">
        <f t="shared" ref="R26" ca="1" si="13">IF($N$4=T23,S26*INT(RANDBETWEEN($O$2,$Q$2))*$T$1^INT(RANDBETWEEN(0,2)),0)</f>
        <v>0</v>
      </c>
      <c r="S26">
        <f t="shared" ref="S26" si="14">$O$1+INT($R$1*T27/20)</f>
        <v>1</v>
      </c>
      <c r="T26">
        <v>7</v>
      </c>
    </row>
    <row r="27" spans="1:20" ht="18.600000000000001" thickBot="1" x14ac:dyDescent="0.4">
      <c r="A27" s="31" t="str">
        <f>IF(J26=-1,"retry","")</f>
        <v/>
      </c>
      <c r="B27" s="35" t="str">
        <f>IF(J26=-1,B26,"")</f>
        <v/>
      </c>
      <c r="C27" s="34" t="str">
        <f t="shared" ref="C27" si="15">IF($J26=-1,$J$2,"")</f>
        <v/>
      </c>
      <c r="D27" s="45" t="str">
        <f>IF(J26=-1,D26,"")</f>
        <v/>
      </c>
      <c r="E27" s="34" t="str">
        <f>IF($J26=-1,"=","")</f>
        <v/>
      </c>
      <c r="F27" s="36" t="str">
        <f>IF(J26=-1,"_","")</f>
        <v/>
      </c>
      <c r="G27" s="118" t="str">
        <f>IF(OR(ISBLANK(F27),F27="",F27="_"),"",IF(B27/D27=F27,_xlfn.CONCAT($J$1,"    Well corrected!"),IF(ABS(B27/D27)=ABS(F27),"  o^o Watch the sign!"," Oops! Check again and retype.")))</f>
        <v/>
      </c>
      <c r="H27" s="117"/>
      <c r="I27" s="117"/>
      <c r="J27">
        <f>IF(OR(B27="",B27="_",D27="",D27="_",F27="",F27="_"),0,IF(B27/D27=F27,1,-1))</f>
        <v>0</v>
      </c>
      <c r="T27">
        <v>7</v>
      </c>
    </row>
    <row r="28" spans="1:20" ht="15" thickBot="1" x14ac:dyDescent="0.35">
      <c r="B28" s="8">
        <f>IF(OR(B29="",B29="_"),0,IF(B29&lt;0,MOD(ABS(B29),10),MOD(B29,10)))</f>
        <v>0</v>
      </c>
      <c r="D28" s="8"/>
    </row>
    <row r="29" spans="1:20" ht="18.600000000000001" thickBot="1" x14ac:dyDescent="0.4">
      <c r="A29" s="42" t="str">
        <f>IF($K$1&gt;7,"Q8:   ","")</f>
        <v/>
      </c>
      <c r="B29" s="33" t="str">
        <f>IF(A29="","","_")</f>
        <v/>
      </c>
      <c r="C29" s="30" t="str">
        <f>IF(A29="","",$J$2)</f>
        <v/>
      </c>
      <c r="D29" s="46" t="str">
        <f>IF(OR(B29="",B29="_",ISBLANK(B29)),"",IF(MOD(B29,S29)=0,S29,IF(MOD(B29,5)=0,B29/5,IF(MOD(B29,4)=0,B29/4,IF(MOD(B29,3)=0,B29/3,IF(MOD(B29,2)=0,B29/2,1))))))</f>
        <v/>
      </c>
      <c r="E29" s="32" t="str">
        <f>IF(A29="","","=")</f>
        <v/>
      </c>
      <c r="F29" s="33" t="str">
        <f>IF(A29="","","_")</f>
        <v/>
      </c>
      <c r="G29" s="116" t="str">
        <f>IF(OR(ISBLANK(F29),F29="",F29="_"),"",IF(B29/D29=F29,IF(OR(D29=1,ABS(B29)&lt;2),_xlfn.CONCAT($J$1,"  Excellent! 0s and 1s are tricky!"),_xlfn.CONCAT($J$1,"    well done!")),IF(ABS(B29/D29)=ABS(F29),"  o^o Watch the sign!",IF(OR(ABS(B29)&lt;2,D29=1),"Careful! 0s and 1s are tricky!","Oops! Check using the Tools above."))))</f>
        <v/>
      </c>
      <c r="H29" s="117" t="e">
        <f>IF(ISBLANK(C29),"",IF(C29-E29=G29,IF(AND(MOD(C29,10)&lt;MOD(E29,10),MOD(C29,10)&gt;0),_xlfn.CONCAT($J$1," brilliant counting back past ",G29-MOD(G29,10)+10),_xlfn.CONCAT($J$1,"    well done!")),IF(C29+E29=G29,"o^o  Subtract DOWN numberlines!",IF(ABS(C29-E29)=G29,"  o^o Watch the sign!",IF(OR(ABS(C29)&lt;2,ABS(E29)&lt;2),"Careful! 1s and 0s are tricky!",IF(AND(MOD(C29,10)&lt;MOD(E29,10),MOD(C29,10)&gt;0),"Careful counting past a 10 or 0!","Oops! Check using the Tools."))))))</f>
        <v>#VALUE!</v>
      </c>
      <c r="I29" s="117" t="e">
        <f>IF(ISBLANK(D29),"",IF(D29-F29=H29,IF(AND(MOD(D29,10)&lt;MOD(F29,10),MOD(D29,10)&gt;0),_xlfn.CONCAT($J$1," brilliant counting back past ",H29-MOD(H29,10)+10),_xlfn.CONCAT($J$1,"    well done!")),IF(D29+F29=H29,"o^o  Subtract DOWN numberlines!",IF(ABS(D29-F29)=H29,"  o^o Watch the sign!",IF(OR(ABS(D29)&lt;2,ABS(F29)&lt;2),"Careful! 1s and 0s are tricky!",IF(AND(MOD(D29,10)&lt;MOD(F29,10),MOD(D29,10)&gt;0),"Careful counting past a 10 or 0!","Oops! Check using the Tools."))))))</f>
        <v>#VALUE!</v>
      </c>
      <c r="J29">
        <f>IF(OR(B29="",B29="_",D29="",D29="_",F29="",F29="_"),0,IF(B29/D29=F29,1,-1))</f>
        <v>0</v>
      </c>
      <c r="K29">
        <f>IF(AND(OR(ISBLANK(F29),F29="",F29="_"),OR(ISBLANK(F30),F30="")),0,IF(OR(J29=1,J30=1),1,0))</f>
        <v>0</v>
      </c>
      <c r="L29">
        <f>IF(OR(AND(J30=0,J29=1),AND(J30=0,J29=0),J30=-1),0,1)</f>
        <v>0</v>
      </c>
      <c r="N29">
        <f>IF(OR(B29="",B29="_",ISBLANK(B29)),0,1)</f>
        <v>0</v>
      </c>
      <c r="P29">
        <f>IF(OR(F29="",F29="_",ISBLANK(F29)),0,1)</f>
        <v>0</v>
      </c>
      <c r="Q29">
        <f>IF(OR(B30="",B30="_"),0,IF(OR(F30="",F30="_"),1,0))</f>
        <v>0</v>
      </c>
      <c r="R29">
        <f t="shared" ref="R29" ca="1" si="16">IF($N$4=T26,S29*INT(RANDBETWEEN($O$2,$Q$2))*$T$1^INT(RANDBETWEEN(0,2)),0)</f>
        <v>0</v>
      </c>
      <c r="S29">
        <f t="shared" ref="S29" si="17">$O$1+INT($R$1*T30/20)</f>
        <v>1</v>
      </c>
      <c r="T29">
        <v>8</v>
      </c>
    </row>
    <row r="30" spans="1:20" ht="18.600000000000001" thickBot="1" x14ac:dyDescent="0.4">
      <c r="A30" s="31" t="str">
        <f>IF(J29=-1,"retry","")</f>
        <v/>
      </c>
      <c r="B30" s="35" t="str">
        <f>IF(J29=-1,B29,"")</f>
        <v/>
      </c>
      <c r="C30" s="34" t="str">
        <f t="shared" ref="C30" si="18">IF($J29=-1,$J$2,"")</f>
        <v/>
      </c>
      <c r="D30" s="45" t="str">
        <f>IF(J29=-1,D29,"")</f>
        <v/>
      </c>
      <c r="E30" s="34" t="str">
        <f>IF($J29=-1,"=","")</f>
        <v/>
      </c>
      <c r="F30" s="36" t="str">
        <f>IF(J29=-1,"_","")</f>
        <v/>
      </c>
      <c r="G30" s="118" t="str">
        <f>IF(OR(ISBLANK(F30),F30="",F30="_"),"",IF(B30/D30=F30,_xlfn.CONCAT($J$1,"    Well corrected!"),IF(ABS(B30/D30)=ABS(F30),"  o^o Watch the sign!"," Oops! Check again and retype.")))</f>
        <v/>
      </c>
      <c r="H30" s="117"/>
      <c r="I30" s="117"/>
      <c r="J30">
        <f>IF(OR(B30="",B30="_",D30="",D30="_",F30="",F30="_"),0,IF(B30/D30=F30,1,-1))</f>
        <v>0</v>
      </c>
      <c r="T30">
        <v>18</v>
      </c>
    </row>
    <row r="31" spans="1:20" ht="15" thickBot="1" x14ac:dyDescent="0.35">
      <c r="B31" s="8">
        <f>IF(OR(B32="",B32="_"),0,IF(B32&lt;0,MOD(ABS(B32),10),MOD(B32,10)))</f>
        <v>0</v>
      </c>
      <c r="D31" s="8"/>
    </row>
    <row r="32" spans="1:20" ht="18.600000000000001" thickBot="1" x14ac:dyDescent="0.4">
      <c r="A32" s="42" t="str">
        <f>IF($K$1&gt;8,"Q9:   ","")</f>
        <v/>
      </c>
      <c r="B32" s="33" t="str">
        <f>IF(A32="","","_")</f>
        <v/>
      </c>
      <c r="C32" s="30" t="str">
        <f>IF(A32="","",$J$2)</f>
        <v/>
      </c>
      <c r="D32" s="46" t="str">
        <f>IF(OR(B32="",B32="_",ISBLANK(B32)),"",IF(MOD(B32,S32)=0,S32,IF(MOD(B32,5)=0,B32/5,IF(MOD(B32,4)=0,B32/4,IF(MOD(B32,3)=0,B32/3,IF(MOD(B32,2)=0,B32/2,1))))))</f>
        <v/>
      </c>
      <c r="E32" s="32" t="str">
        <f>IF(A32="","","=")</f>
        <v/>
      </c>
      <c r="F32" s="33" t="str">
        <f>IF(A32="","","_")</f>
        <v/>
      </c>
      <c r="G32" s="116" t="str">
        <f>IF(OR(ISBLANK(F32),F32="",F32="_"),"",IF(B32/D32=F32,IF(OR(D32=1,ABS(B32)&lt;2),_xlfn.CONCAT($J$1,"  Excellent! 0s and 1s are tricky!"),_xlfn.CONCAT($J$1,"    well done!")),IF(ABS(B32/D32)=ABS(F32),"  o^o Watch the sign!",IF(OR(ABS(B32)&lt;2,D32=1),"Careful! 0s and 1s are tricky!","Oops! Check using the Tools above."))))</f>
        <v/>
      </c>
      <c r="H32" s="117" t="e">
        <f>IF(ISBLANK(C32),"",IF(C32-E32=G32,IF(AND(MOD(C32,10)&lt;MOD(E32,10),MOD(C32,10)&gt;0),_xlfn.CONCAT($J$1," brilliant counting back past ",G32-MOD(G32,10)+10),_xlfn.CONCAT($J$1,"    well done!")),IF(C32+E32=G32,"o^o  Subtract DOWN numberlines!",IF(ABS(C32-E32)=G32,"  o^o Watch the sign!",IF(OR(ABS(C32)&lt;2,ABS(E32)&lt;2),"Careful! 1s and 0s are tricky!",IF(AND(MOD(C32,10)&lt;MOD(E32,10),MOD(C32,10)&gt;0),"Careful counting past a 10 or 0!","Oops! Check using the Tools."))))))</f>
        <v>#VALUE!</v>
      </c>
      <c r="I32" s="117" t="e">
        <f>IF(ISBLANK(D32),"",IF(D32-F32=H32,IF(AND(MOD(D32,10)&lt;MOD(F32,10),MOD(D32,10)&gt;0),_xlfn.CONCAT($J$1," brilliant counting back past ",H32-MOD(H32,10)+10),_xlfn.CONCAT($J$1,"    well done!")),IF(D32+F32=H32,"o^o  Subtract DOWN numberlines!",IF(ABS(D32-F32)=H32,"  o^o Watch the sign!",IF(OR(ABS(D32)&lt;2,ABS(F32)&lt;2),"Careful! 1s and 0s are tricky!",IF(AND(MOD(D32,10)&lt;MOD(F32,10),MOD(D32,10)&gt;0),"Careful counting past a 10 or 0!","Oops! Check using the Tools."))))))</f>
        <v>#VALUE!</v>
      </c>
      <c r="J32">
        <f>IF(OR(B32="",B32="_",D32="",D32="_",F32="",F32="_"),0,IF(B32/D32=F32,1,-1))</f>
        <v>0</v>
      </c>
      <c r="K32">
        <f>IF(AND(OR(ISBLANK(F32),F32="",F32="_"),OR(ISBLANK(F33),F33="")),0,IF(OR(J32=1,J33=1),1,0))</f>
        <v>0</v>
      </c>
      <c r="L32">
        <f>IF(OR(AND(J33=0,J32=1),AND(J33=0,J32=0),J33=-1),0,1)</f>
        <v>0</v>
      </c>
      <c r="N32">
        <f>IF(OR(B32="",B32="_",ISBLANK(B32)),0,1)</f>
        <v>0</v>
      </c>
      <c r="P32">
        <f>IF(OR(F32="",F32="_",ISBLANK(F32)),0,1)</f>
        <v>0</v>
      </c>
      <c r="Q32">
        <f>IF(OR(B33="",B33="_"),0,IF(OR(F33="",F33="_"),1,0))</f>
        <v>0</v>
      </c>
      <c r="R32">
        <f t="shared" ref="R32" ca="1" si="19">IF($N$4=T29,S32*INT(RANDBETWEEN($O$2,$Q$2))*$T$1^INT(RANDBETWEEN(0,2)),0)</f>
        <v>0</v>
      </c>
      <c r="S32">
        <f>($O$1+INT($R$1*T33/20))*$T$1</f>
        <v>1</v>
      </c>
      <c r="T32">
        <v>9</v>
      </c>
    </row>
    <row r="33" spans="1:20" ht="18.600000000000001" thickBot="1" x14ac:dyDescent="0.4">
      <c r="A33" s="31" t="str">
        <f>IF(J32=-1,"retry","")</f>
        <v/>
      </c>
      <c r="B33" s="35" t="str">
        <f>IF(J32=-1,B32,"")</f>
        <v/>
      </c>
      <c r="C33" s="34" t="str">
        <f t="shared" ref="C33" si="20">IF($J32=-1,$J$2,"")</f>
        <v/>
      </c>
      <c r="D33" s="45" t="str">
        <f>IF(J32=-1,D32,"")</f>
        <v/>
      </c>
      <c r="E33" s="34" t="str">
        <f>IF($J32=-1,"=","")</f>
        <v/>
      </c>
      <c r="F33" s="36" t="str">
        <f>IF(J32=-1,"_","")</f>
        <v/>
      </c>
      <c r="G33" s="118" t="str">
        <f>IF(OR(ISBLANK(F33),F33="",F33="_"),"",IF(B33/D33=F33,_xlfn.CONCAT($J$1,"    Well corrected!"),IF(ABS(B33/D33)=ABS(F33),"  o^o Watch the sign!"," Oops! Check again and retype.")))</f>
        <v/>
      </c>
      <c r="H33" s="117"/>
      <c r="I33" s="117"/>
      <c r="J33">
        <f>IF(OR(B33="",B33="_",D33="",D33="_",F33="",F33="_"),0,IF(B33/D33=F33,1,-1))</f>
        <v>0</v>
      </c>
      <c r="T33">
        <v>1</v>
      </c>
    </row>
    <row r="34" spans="1:20" ht="15" thickBot="1" x14ac:dyDescent="0.35">
      <c r="B34" s="8">
        <f>IF(OR(B35="",B35="_"),0,IF(B35&lt;0,MOD(ABS(B35),10),MOD(B35,10)))</f>
        <v>0</v>
      </c>
      <c r="D34" s="8"/>
    </row>
    <row r="35" spans="1:20" ht="18.600000000000001" thickBot="1" x14ac:dyDescent="0.4">
      <c r="A35" s="42" t="str">
        <f>IF($K$1&gt;9,"Q10: ","")</f>
        <v/>
      </c>
      <c r="B35" s="33" t="str">
        <f>IF(A35="","","_")</f>
        <v/>
      </c>
      <c r="C35" s="30" t="str">
        <f>IF(A35="","",$J$2)</f>
        <v/>
      </c>
      <c r="D35" s="46" t="str">
        <f>IF(OR(B35="",B35="_",ISBLANK(B35)),"",IF(MOD(B35,S35)=0,S35,IF(MOD(B35,5)=0,B35/5,IF(MOD(B35,4)=0,B35/4,IF(MOD(B35,3)=0,B35/3,IF(MOD(B35,2)=0,B35/2,1))))))</f>
        <v/>
      </c>
      <c r="E35" s="32" t="str">
        <f>IF(A35="","","=")</f>
        <v/>
      </c>
      <c r="F35" s="33" t="str">
        <f>IF(A35="","","_")</f>
        <v/>
      </c>
      <c r="G35" s="116" t="str">
        <f>IF(OR(ISBLANK(F35),F35="",F35="_"),"",IF(B35/D35=F35,IF(OR(D35=1,ABS(B35)&lt;2),_xlfn.CONCAT($J$1,"  Excellent! 0s and 1s are tricky!"),_xlfn.CONCAT($J$1,"    well done!")),IF(ABS(B35/D35)=ABS(F35),"  o^o Watch the sign!",IF(OR(ABS(B35)&lt;2,D35=1),"Careful! 0s and 1s are tricky!","Oops! Check using the Tools above."))))</f>
        <v/>
      </c>
      <c r="H35" s="117" t="e">
        <f>IF(ISBLANK(C35),"",IF(C35-E35=G35,IF(AND(MOD(C35,10)&lt;MOD(E35,10),MOD(C35,10)&gt;0),_xlfn.CONCAT($J$1," brilliant counting back past ",G35-MOD(G35,10)+10),_xlfn.CONCAT($J$1,"    well done!")),IF(C35+E35=G35,"o^o  Subtract DOWN numberlines!",IF(ABS(C35-E35)=G35,"  o^o Watch the sign!",IF(OR(ABS(C35)&lt;2,ABS(E35)&lt;2),"Careful! 1s and 0s are tricky!",IF(AND(MOD(C35,10)&lt;MOD(E35,10),MOD(C35,10)&gt;0),"Careful counting past a 10 or 0!","Oops! Check using the Tools."))))))</f>
        <v>#VALUE!</v>
      </c>
      <c r="I35" s="117" t="e">
        <f>IF(ISBLANK(D35),"",IF(D35-F35=H35,IF(AND(MOD(D35,10)&lt;MOD(F35,10),MOD(D35,10)&gt;0),_xlfn.CONCAT($J$1," brilliant counting back past ",H35-MOD(H35,10)+10),_xlfn.CONCAT($J$1,"    well done!")),IF(D35+F35=H35,"o^o  Subtract DOWN numberlines!",IF(ABS(D35-F35)=H35,"  o^o Watch the sign!",IF(OR(ABS(D35)&lt;2,ABS(F35)&lt;2),"Careful! 1s and 0s are tricky!",IF(AND(MOD(D35,10)&lt;MOD(F35,10),MOD(D35,10)&gt;0),"Careful counting past a 10 or 0!","Oops! Check using the Tools."))))))</f>
        <v>#VALUE!</v>
      </c>
      <c r="J35">
        <f>IF(OR(B35="",B35="_",D35="",D35="_",F35="",F35="_"),0,IF(B35/D35=F35,1,-1))</f>
        <v>0</v>
      </c>
      <c r="K35">
        <f>IF(AND(OR(ISBLANK(F35),F35="",F35="_"),OR(ISBLANK(F36),F36="")),0,IF(OR(J35=1,J36=1),1,0))</f>
        <v>0</v>
      </c>
      <c r="L35">
        <f>IF(OR(AND(J36=0,J35=1),AND(J36=0,J35=0),J36=-1),0,1)</f>
        <v>0</v>
      </c>
      <c r="N35">
        <f>IF(OR(B35="",B35="_",ISBLANK(B35)),0,1)</f>
        <v>0</v>
      </c>
      <c r="P35">
        <f>IF(OR(F35="",F35="_",ISBLANK(F35)),0,1)</f>
        <v>0</v>
      </c>
      <c r="Q35">
        <f>IF(OR(B36="",B36="_"),0,IF(OR(F36="",F36="_"),1,0))</f>
        <v>0</v>
      </c>
      <c r="R35">
        <f t="shared" ref="R35" ca="1" si="21">IF($N$4=T32,S35*INT(RANDBETWEEN($O$2,$Q$2))*$T$1^INT(RANDBETWEEN(0,2)),0)</f>
        <v>0</v>
      </c>
      <c r="S35">
        <f t="shared" ref="S35" si="22">$O$1+INT($R$1*T36/20)</f>
        <v>1</v>
      </c>
      <c r="T35">
        <v>10</v>
      </c>
    </row>
    <row r="36" spans="1:20" ht="18.600000000000001" thickBot="1" x14ac:dyDescent="0.4">
      <c r="A36" s="31" t="str">
        <f>IF(J35=-1,"retry","")</f>
        <v/>
      </c>
      <c r="B36" s="35" t="str">
        <f>IF(J35=-1,B35,"")</f>
        <v/>
      </c>
      <c r="C36" s="34" t="str">
        <f t="shared" ref="C36" si="23">IF($J35=-1,$J$2,"")</f>
        <v/>
      </c>
      <c r="D36" s="45" t="str">
        <f>IF(J35=-1,D35,"")</f>
        <v/>
      </c>
      <c r="E36" s="34" t="str">
        <f>IF($J35=-1,"=","")</f>
        <v/>
      </c>
      <c r="F36" s="36" t="str">
        <f>IF(J35=-1,"_","")</f>
        <v/>
      </c>
      <c r="G36" s="118" t="str">
        <f>IF(OR(ISBLANK(F36),F36="",F36="_"),"",IF(B36/D36=F36,_xlfn.CONCAT($J$1,"    Well corrected!"),IF(ABS(B36/D36)=ABS(F36),"  o^o Watch the sign!"," Oops! Check again and retype.")))</f>
        <v/>
      </c>
      <c r="H36" s="117"/>
      <c r="I36" s="117"/>
      <c r="J36">
        <f>IF(OR(B36="",B36="_",D36="",D36="_",F36="",F36="_"),0,IF(B36/D36=F36,1,-1))</f>
        <v>0</v>
      </c>
      <c r="T36">
        <v>17</v>
      </c>
    </row>
    <row r="37" spans="1:20" ht="15" thickBot="1" x14ac:dyDescent="0.35">
      <c r="B37" s="8">
        <f>IF(OR(B38="",B38="_"),0,IF(B38&lt;0,MOD(ABS(B38),10),MOD(B38,10)))</f>
        <v>0</v>
      </c>
      <c r="D37" s="8"/>
    </row>
    <row r="38" spans="1:20" ht="18.600000000000001" thickBot="1" x14ac:dyDescent="0.4">
      <c r="A38" s="42" t="str">
        <f>IF($K$1&gt;10,"Q11: ","")</f>
        <v/>
      </c>
      <c r="B38" s="33" t="str">
        <f>IF(A38="","","_")</f>
        <v/>
      </c>
      <c r="C38" s="30" t="str">
        <f>IF(A38="","",$J$2)</f>
        <v/>
      </c>
      <c r="D38" s="46" t="str">
        <f>IF(OR(B38="",B38="_",ISBLANK(B38)),"",IF(MOD(B38,S38)=0,S38,IF(MOD(B38,5)=0,B38/5,IF(MOD(B38,4)=0,B38/4,IF(MOD(B38,3)=0,B38/3,IF(MOD(B38,2)=0,B38/2,1))))))</f>
        <v/>
      </c>
      <c r="E38" s="32" t="str">
        <f>IF(A38="","","=")</f>
        <v/>
      </c>
      <c r="F38" s="33" t="str">
        <f>IF(A38="","","_")</f>
        <v/>
      </c>
      <c r="G38" s="116" t="str">
        <f>IF(OR(ISBLANK(F38),F38="",F38="_"),"",IF(B38/D38=F38,IF(OR(D38=1,ABS(B38)&lt;2),_xlfn.CONCAT($J$1,"  Excellent! 0s and 1s are tricky!"),_xlfn.CONCAT($J$1,"    well done!")),IF(ABS(B38/D38)=ABS(F38),"  o^o Watch the sign!",IF(OR(ABS(B38)&lt;2,D38=1),"Careful! 0s and 1s are tricky!","Oops! Check using the Tools above."))))</f>
        <v/>
      </c>
      <c r="H38" s="117" t="e">
        <f>IF(ISBLANK(C38),"",IF(C38-E38=G38,IF(AND(MOD(C38,10)&lt;MOD(E38,10),MOD(C38,10)&gt;0),_xlfn.CONCAT($J$1," brilliant counting back past ",G38-MOD(G38,10)+10),_xlfn.CONCAT($J$1,"    well done!")),IF(C38+E38=G38,"o^o  Subtract DOWN numberlines!",IF(ABS(C38-E38)=G38,"  o^o Watch the sign!",IF(OR(ABS(C38)&lt;2,ABS(E38)&lt;2),"Careful! 1s and 0s are tricky!",IF(AND(MOD(C38,10)&lt;MOD(E38,10),MOD(C38,10)&gt;0),"Careful counting past a 10 or 0!","Oops! Check using the Tools."))))))</f>
        <v>#VALUE!</v>
      </c>
      <c r="I38" s="117" t="e">
        <f>IF(ISBLANK(D38),"",IF(D38-F38=H38,IF(AND(MOD(D38,10)&lt;MOD(F38,10),MOD(D38,10)&gt;0),_xlfn.CONCAT($J$1," brilliant counting back past ",H38-MOD(H38,10)+10),_xlfn.CONCAT($J$1,"    well done!")),IF(D38+F38=H38,"o^o  Subtract DOWN numberlines!",IF(ABS(D38-F38)=H38,"  o^o Watch the sign!",IF(OR(ABS(D38)&lt;2,ABS(F38)&lt;2),"Careful! 1s and 0s are tricky!",IF(AND(MOD(D38,10)&lt;MOD(F38,10),MOD(D38,10)&gt;0),"Careful counting past a 10 or 0!","Oops! Check using the Tools."))))))</f>
        <v>#VALUE!</v>
      </c>
      <c r="J38">
        <f>IF(OR(B38="",B38="_",D38="",D38="_",F38="",F38="_"),0,IF(B38/D38=F38,1,-1))</f>
        <v>0</v>
      </c>
      <c r="K38">
        <f>IF(AND(OR(ISBLANK(F38),F38="",F38="_"),OR(ISBLANK(F39),F39="")),0,IF(OR(J38=1,J39=1),1,0))</f>
        <v>0</v>
      </c>
      <c r="L38">
        <f>IF(OR(AND(J39=0,J38=1),AND(J39=0,J38=0),J39=-1),0,1)</f>
        <v>0</v>
      </c>
      <c r="N38">
        <f>IF(OR(B38="",B38="_",ISBLANK(B38)),0,1)</f>
        <v>0</v>
      </c>
      <c r="P38">
        <f>IF(OR(F38="",F38="_",ISBLANK(F38)),0,1)</f>
        <v>0</v>
      </c>
      <c r="Q38">
        <f>IF(OR(B39="",B39="_"),0,IF(OR(F39="",F39="_"),1,0))</f>
        <v>0</v>
      </c>
      <c r="R38">
        <f t="shared" ref="R38" ca="1" si="24">IF($N$4=T35,S38*INT(RANDBETWEEN($O$2,$Q$2))*$T$1^INT(RANDBETWEEN(0,2)),0)</f>
        <v>0</v>
      </c>
      <c r="S38">
        <f>($O$1+INT($R$1*T39/20))*$T$1</f>
        <v>1</v>
      </c>
      <c r="T38">
        <v>11</v>
      </c>
    </row>
    <row r="39" spans="1:20" ht="18.600000000000001" thickBot="1" x14ac:dyDescent="0.4">
      <c r="A39" s="31" t="str">
        <f>IF(J38=-1,"retry","")</f>
        <v/>
      </c>
      <c r="B39" s="35" t="str">
        <f>IF(J38=-1,B38,"")</f>
        <v/>
      </c>
      <c r="C39" s="34" t="str">
        <f t="shared" ref="C39" si="25">IF($J38=-1,$J$2,"")</f>
        <v/>
      </c>
      <c r="D39" s="45" t="str">
        <f>IF(J38=-1,D38,"")</f>
        <v/>
      </c>
      <c r="E39" s="34" t="str">
        <f>IF($J38=-1,"=","")</f>
        <v/>
      </c>
      <c r="F39" s="36" t="str">
        <f>IF(J38=-1,"_","")</f>
        <v/>
      </c>
      <c r="G39" s="118" t="str">
        <f>IF(OR(ISBLANK(F39),F39="",F39="_"),"",IF(B39/D39=F39,_xlfn.CONCAT($J$1,"    Well corrected!"),IF(ABS(B39/D39)=ABS(F39),"  o^o Watch the sign!"," Oops! Check again and retype.")))</f>
        <v/>
      </c>
      <c r="H39" s="117"/>
      <c r="I39" s="117"/>
      <c r="J39">
        <f>IF(OR(B39="",B39="_",D39="",D39="_",F39="",F39="_"),0,IF(B39/D39=F39,1,-1))</f>
        <v>0</v>
      </c>
      <c r="T39">
        <v>9</v>
      </c>
    </row>
    <row r="40" spans="1:20" ht="15" thickBot="1" x14ac:dyDescent="0.35">
      <c r="B40" s="8">
        <f>IF(OR(B41="",B41="_"),0,IF(B41&lt;0,MOD(ABS(B41),10),MOD(B41,10)))</f>
        <v>0</v>
      </c>
      <c r="D40" s="8"/>
    </row>
    <row r="41" spans="1:20" ht="18.600000000000001" thickBot="1" x14ac:dyDescent="0.4">
      <c r="A41" s="42" t="str">
        <f>IF($K$1&gt;11,"Q12: ","")</f>
        <v/>
      </c>
      <c r="B41" s="33" t="str">
        <f>IF(A41="","","_")</f>
        <v/>
      </c>
      <c r="C41" s="30" t="str">
        <f>IF(A41="","",$J$2)</f>
        <v/>
      </c>
      <c r="D41" s="46" t="str">
        <f>IF(OR(B41="",B41="_",ISBLANK(B41)),"",IF(MOD(B41,S41)=0,S41,IF(MOD(B41,5)=0,B41/5,IF(MOD(B41,4)=0,B41/4,IF(MOD(B41,3)=0,B41/3,IF(MOD(B41,2)=0,B41/2,1))))))</f>
        <v/>
      </c>
      <c r="E41" s="32" t="str">
        <f>IF(A41="","","=")</f>
        <v/>
      </c>
      <c r="F41" s="33" t="str">
        <f>IF(A41="","","_")</f>
        <v/>
      </c>
      <c r="G41" s="116" t="str">
        <f>IF(OR(ISBLANK(F41),F41="",F41="_"),"",IF(B41/D41=F41,IF(OR(D41=1,ABS(B41)&lt;2),_xlfn.CONCAT($J$1,"  Excellent! 0s and 1s are tricky!"),_xlfn.CONCAT($J$1,"    well done!")),IF(ABS(B41/D41)=ABS(F41),"  o^o Watch the sign!",IF(OR(ABS(B41)&lt;2,D41=1),"Careful! 0s and 1s are tricky!","Oops! Check using the Tools above."))))</f>
        <v/>
      </c>
      <c r="H41" s="117" t="e">
        <f>IF(ISBLANK(C41),"",IF(C41-E41=G41,IF(AND(MOD(C41,10)&lt;MOD(E41,10),MOD(C41,10)&gt;0),_xlfn.CONCAT($J$1," brilliant counting back past ",G41-MOD(G41,10)+10),_xlfn.CONCAT($J$1,"    well done!")),IF(C41+E41=G41,"o^o  Subtract DOWN numberlines!",IF(ABS(C41-E41)=G41,"  o^o Watch the sign!",IF(OR(ABS(C41)&lt;2,ABS(E41)&lt;2),"Careful! 1s and 0s are tricky!",IF(AND(MOD(C41,10)&lt;MOD(E41,10),MOD(C41,10)&gt;0),"Careful counting past a 10 or 0!","Oops! Check using the Tools."))))))</f>
        <v>#VALUE!</v>
      </c>
      <c r="I41" s="117" t="e">
        <f>IF(ISBLANK(D41),"",IF(D41-F41=H41,IF(AND(MOD(D41,10)&lt;MOD(F41,10),MOD(D41,10)&gt;0),_xlfn.CONCAT($J$1," brilliant counting back past ",H41-MOD(H41,10)+10),_xlfn.CONCAT($J$1,"    well done!")),IF(D41+F41=H41,"o^o  Subtract DOWN numberlines!",IF(ABS(D41-F41)=H41,"  o^o Watch the sign!",IF(OR(ABS(D41)&lt;2,ABS(F41)&lt;2),"Careful! 1s and 0s are tricky!",IF(AND(MOD(D41,10)&lt;MOD(F41,10),MOD(D41,10)&gt;0),"Careful counting past a 10 or 0!","Oops! Check using the Tools."))))))</f>
        <v>#VALUE!</v>
      </c>
      <c r="J41">
        <f>IF(OR(B41="",B41="_",D41="",D41="_",F41="",F41="_"),0,IF(B41/D41=F41,1,-1))</f>
        <v>0</v>
      </c>
      <c r="K41">
        <f>IF(AND(OR(ISBLANK(F41),F41="",F41="_"),OR(ISBLANK(F42),F42="")),0,IF(OR(J41=1,J42=1),1,0))</f>
        <v>0</v>
      </c>
      <c r="L41">
        <f>IF(OR(AND(J42=0,J41=1),AND(J42=0,J41=0),J42=-1),0,1)</f>
        <v>0</v>
      </c>
      <c r="N41">
        <f>IF(OR(B41="",B41="_",ISBLANK(B41)),0,1)</f>
        <v>0</v>
      </c>
      <c r="P41">
        <f>IF(OR(F41="",F41="_",ISBLANK(F41)),0,1)</f>
        <v>0</v>
      </c>
      <c r="Q41">
        <f>IF(OR(B42="",B42="_"),0,IF(OR(F42="",F42="_"),1,0))</f>
        <v>0</v>
      </c>
      <c r="R41">
        <f t="shared" ref="R41" ca="1" si="26">IF($N$4=T38,S41*INT(RANDBETWEEN($O$2,$Q$2))*$T$1^INT(RANDBETWEEN(0,2)),0)</f>
        <v>0</v>
      </c>
      <c r="S41">
        <f t="shared" ref="S41" si="27">$O$1+INT($R$1*T42/20)</f>
        <v>1</v>
      </c>
      <c r="T41">
        <v>12</v>
      </c>
    </row>
    <row r="42" spans="1:20" ht="18.600000000000001" thickBot="1" x14ac:dyDescent="0.4">
      <c r="A42" s="31" t="str">
        <f>IF(J41=-1,"retry","")</f>
        <v/>
      </c>
      <c r="B42" s="35" t="str">
        <f>IF(J41=-1,B41,"")</f>
        <v/>
      </c>
      <c r="C42" s="34" t="str">
        <f t="shared" ref="C42" si="28">IF($J41=-1,$J$2,"")</f>
        <v/>
      </c>
      <c r="D42" s="45" t="str">
        <f>IF(J41=-1,D41,"")</f>
        <v/>
      </c>
      <c r="E42" s="34" t="str">
        <f>IF($J41=-1,"=","")</f>
        <v/>
      </c>
      <c r="F42" s="36" t="str">
        <f>IF(J41=-1,"_","")</f>
        <v/>
      </c>
      <c r="G42" s="118" t="str">
        <f>IF(OR(ISBLANK(F42),F42="",F42="_"),"",IF(B42/D42=F42,_xlfn.CONCAT($J$1,"    Well corrected!"),IF(ABS(B42/D42)=ABS(F42),"  o^o Watch the sign!"," Oops! Check again and retype.")))</f>
        <v/>
      </c>
      <c r="H42" s="117"/>
      <c r="I42" s="117"/>
      <c r="J42">
        <f>IF(OR(B42="",B42="_",D42="",D42="_",F42="",F42="_"),0,IF(B42/D42=F42,1,-1))</f>
        <v>0</v>
      </c>
      <c r="T42">
        <v>3</v>
      </c>
    </row>
    <row r="43" spans="1:20" ht="15" thickBot="1" x14ac:dyDescent="0.35">
      <c r="B43" s="8">
        <f>IF(OR(B44="",B44="_"),0,IF(B44&lt;0,MOD(ABS(B44),10),MOD(B44,10)))</f>
        <v>0</v>
      </c>
      <c r="D43" s="8"/>
    </row>
    <row r="44" spans="1:20" ht="18.600000000000001" thickBot="1" x14ac:dyDescent="0.4">
      <c r="A44" s="42" t="str">
        <f>IF($K$1&gt;12,"Q13: ","")</f>
        <v/>
      </c>
      <c r="B44" s="33" t="str">
        <f>IF(A44="","","_")</f>
        <v/>
      </c>
      <c r="C44" s="30" t="str">
        <f>IF(A44="","",$J$2)</f>
        <v/>
      </c>
      <c r="D44" s="46" t="str">
        <f>IF(OR(B44="",B44="_",ISBLANK(B44)),"",IF(MOD(B44,S44)=0,S44,IF(MOD(B44,5)=0,B44/5,IF(MOD(B44,4)=0,B44/4,IF(MOD(B44,3)=0,B44/3,IF(MOD(B44,2)=0,B44/2,1))))))</f>
        <v/>
      </c>
      <c r="E44" s="32" t="str">
        <f>IF(A44="","","=")</f>
        <v/>
      </c>
      <c r="F44" s="33" t="str">
        <f>IF(A44="","","_")</f>
        <v/>
      </c>
      <c r="G44" s="116" t="str">
        <f>IF(OR(ISBLANK(F44),F44="",F44="_"),"",IF(B44/D44=F44,IF(OR(D44=1,ABS(B44)&lt;2),_xlfn.CONCAT($J$1,"  Excellent! 0s and 1s are tricky!"),_xlfn.CONCAT($J$1,"    well done!")),IF(ABS(B44/D44)=ABS(F44),"  o^o Watch the sign!",IF(OR(ABS(B44)&lt;2,D44=1),"Careful! 0s and 1s are tricky!","Oops! Check using the Tools above."))))</f>
        <v/>
      </c>
      <c r="H44" s="117" t="e">
        <f>IF(ISBLANK(C44),"",IF(C44-E44=G44,IF(AND(MOD(C44,10)&lt;MOD(E44,10),MOD(C44,10)&gt;0),_xlfn.CONCAT($J$1," brilliant counting back past ",G44-MOD(G44,10)+10),_xlfn.CONCAT($J$1,"    well done!")),IF(C44+E44=G44,"o^o  Subtract DOWN numberlines!",IF(ABS(C44-E44)=G44,"  o^o Watch the sign!",IF(OR(ABS(C44)&lt;2,ABS(E44)&lt;2),"Careful! 1s and 0s are tricky!",IF(AND(MOD(C44,10)&lt;MOD(E44,10),MOD(C44,10)&gt;0),"Careful counting past a 10 or 0!","Oops! Check using the Tools."))))))</f>
        <v>#VALUE!</v>
      </c>
      <c r="I44" s="117" t="e">
        <f>IF(ISBLANK(D44),"",IF(D44-F44=H44,IF(AND(MOD(D44,10)&lt;MOD(F44,10),MOD(D44,10)&gt;0),_xlfn.CONCAT($J$1," brilliant counting back past ",H44-MOD(H44,10)+10),_xlfn.CONCAT($J$1,"    well done!")),IF(D44+F44=H44,"o^o  Subtract DOWN numberlines!",IF(ABS(D44-F44)=H44,"  o^o Watch the sign!",IF(OR(ABS(D44)&lt;2,ABS(F44)&lt;2),"Careful! 1s and 0s are tricky!",IF(AND(MOD(D44,10)&lt;MOD(F44,10),MOD(D44,10)&gt;0),"Careful counting past a 10 or 0!","Oops! Check using the Tools."))))))</f>
        <v>#VALUE!</v>
      </c>
      <c r="J44">
        <f>IF(OR(B44="",B44="_",D44="",D44="_",F44="",F44="_"),0,IF(B44/D44=F44,1,-1))</f>
        <v>0</v>
      </c>
      <c r="K44">
        <f>IF(AND(OR(ISBLANK(F44),F44="",F44="_"),OR(ISBLANK(F45),F45="")),0,IF(OR(J44=1,J45=1),1,0))</f>
        <v>0</v>
      </c>
      <c r="L44">
        <f>IF(OR(AND(J45=0,J44=1),AND(J45=0,J44=0),J45=-1),0,1)</f>
        <v>0</v>
      </c>
      <c r="N44">
        <f>IF(OR(B44="",B44="_",ISBLANK(B44)),0,1)</f>
        <v>0</v>
      </c>
      <c r="P44">
        <f>IF(OR(F44="",F44="_",ISBLANK(F44)),0,1)</f>
        <v>0</v>
      </c>
      <c r="Q44">
        <f>IF(OR(B45="",B45="_"),0,IF(OR(F45="",F45="_"),1,0))</f>
        <v>0</v>
      </c>
      <c r="R44">
        <f t="shared" ref="R44" ca="1" si="29">IF($N$4=T41,S44*INT(RANDBETWEEN($O$2,$Q$2))*$T$1^INT(RANDBETWEEN(0,2)),0)</f>
        <v>0</v>
      </c>
      <c r="S44">
        <f t="shared" ref="S44" si="30">$O$1+INT($R$1*T45/20)</f>
        <v>1</v>
      </c>
      <c r="T44">
        <v>13</v>
      </c>
    </row>
    <row r="45" spans="1:20" ht="18.600000000000001" thickBot="1" x14ac:dyDescent="0.4">
      <c r="A45" s="31" t="str">
        <f>IF(J44=-1,"retry","")</f>
        <v/>
      </c>
      <c r="B45" s="35" t="str">
        <f>IF(J44=-1,B44,"")</f>
        <v/>
      </c>
      <c r="C45" s="34" t="str">
        <f t="shared" ref="C45" si="31">IF($J44=-1,$J$2,"")</f>
        <v/>
      </c>
      <c r="D45" s="45" t="str">
        <f>IF(J44=-1,D44,"")</f>
        <v/>
      </c>
      <c r="E45" s="34" t="str">
        <f>IF($J44=-1,"=","")</f>
        <v/>
      </c>
      <c r="F45" s="36" t="str">
        <f>IF(J44=-1,"_","")</f>
        <v/>
      </c>
      <c r="G45" s="118" t="str">
        <f>IF(OR(ISBLANK(F45),F45="",F45="_"),"",IF(B45/D45=F45,_xlfn.CONCAT($J$1,"    Well corrected!"),IF(ABS(B45/D45)=ABS(F45),"  o^o Watch the sign!"," Oops! Check again and retype.")))</f>
        <v/>
      </c>
      <c r="H45" s="117"/>
      <c r="I45" s="117"/>
      <c r="J45">
        <f>IF(OR(B45="",B45="_",D45="",D45="_",F45="",F45="_"),0,IF(B45/D45=F45,1,-1))</f>
        <v>0</v>
      </c>
      <c r="T45">
        <v>13</v>
      </c>
    </row>
    <row r="46" spans="1:20" ht="15" thickBot="1" x14ac:dyDescent="0.35">
      <c r="B46" s="8">
        <f>IF(OR(B47="",B47="_"),0,IF(B47&lt;0,MOD(ABS(B47),10),MOD(B47,10)))</f>
        <v>0</v>
      </c>
      <c r="D46" s="8"/>
    </row>
    <row r="47" spans="1:20" ht="18.600000000000001" thickBot="1" x14ac:dyDescent="0.4">
      <c r="A47" s="42" t="str">
        <f>IF($K$1&gt;13,"Q14: ","")</f>
        <v/>
      </c>
      <c r="B47" s="33" t="str">
        <f>IF(A47="","","_")</f>
        <v/>
      </c>
      <c r="C47" s="30" t="str">
        <f>IF(A47="","",$J$2)</f>
        <v/>
      </c>
      <c r="D47" s="46" t="str">
        <f>IF(OR(B47="",B47="_",ISBLANK(B47)),"",IF(MOD(B47,S47)=0,S47,IF(MOD(B47,5)=0,B47/5,IF(MOD(B47,4)=0,B47/4,IF(MOD(B47,3)=0,B47/3,IF(MOD(B47,2)=0,B47/2,1))))))</f>
        <v/>
      </c>
      <c r="E47" s="32" t="str">
        <f>IF(A47="","","=")</f>
        <v/>
      </c>
      <c r="F47" s="33" t="str">
        <f>IF(A47="","","_")</f>
        <v/>
      </c>
      <c r="G47" s="116" t="str">
        <f>IF(OR(ISBLANK(F47),F47="",F47="_"),"",IF(B47/D47=F47,IF(OR(D47=1,ABS(B47)&lt;2),_xlfn.CONCAT($J$1,"  Excellent! 0s and 1s are tricky!"),_xlfn.CONCAT($J$1,"    well done!")),IF(ABS(B47/D47)=ABS(F47),"  o^o Watch the sign!",IF(OR(ABS(B47)&lt;2,D47=1),"Careful! 0s and 1s are tricky!","Oops! Check using the Tools above."))))</f>
        <v/>
      </c>
      <c r="H47" s="117" t="e">
        <f>IF(ISBLANK(C47),"",IF(C47-E47=G47,IF(AND(MOD(C47,10)&lt;MOD(E47,10),MOD(C47,10)&gt;0),_xlfn.CONCAT($J$1," brilliant counting back past ",G47-MOD(G47,10)+10),_xlfn.CONCAT($J$1,"    well done!")),IF(C47+E47=G47,"o^o  Subtract DOWN numberlines!",IF(ABS(C47-E47)=G47,"  o^o Watch the sign!",IF(OR(ABS(C47)&lt;2,ABS(E47)&lt;2),"Careful! 1s and 0s are tricky!",IF(AND(MOD(C47,10)&lt;MOD(E47,10),MOD(C47,10)&gt;0),"Careful counting past a 10 or 0!","Oops! Check using the Tools."))))))</f>
        <v>#VALUE!</v>
      </c>
      <c r="I47" s="117" t="e">
        <f>IF(ISBLANK(D47),"",IF(D47-F47=H47,IF(AND(MOD(D47,10)&lt;MOD(F47,10),MOD(D47,10)&gt;0),_xlfn.CONCAT($J$1," brilliant counting back past ",H47-MOD(H47,10)+10),_xlfn.CONCAT($J$1,"    well done!")),IF(D47+F47=H47,"o^o  Subtract DOWN numberlines!",IF(ABS(D47-F47)=H47,"  o^o Watch the sign!",IF(OR(ABS(D47)&lt;2,ABS(F47)&lt;2),"Careful! 1s and 0s are tricky!",IF(AND(MOD(D47,10)&lt;MOD(F47,10),MOD(D47,10)&gt;0),"Careful counting past a 10 or 0!","Oops! Check using the Tools."))))))</f>
        <v>#VALUE!</v>
      </c>
      <c r="J47">
        <f>IF(OR(B47="",B47="_",D47="",D47="_",F47="",F47="_"),0,IF(B47/D47=F47,1,-1))</f>
        <v>0</v>
      </c>
      <c r="K47">
        <f>IF(AND(OR(ISBLANK(F47),F47="",F47="_"),OR(ISBLANK(F48),F48="")),0,IF(OR(J47=1,J48=1),1,0))</f>
        <v>0</v>
      </c>
      <c r="L47">
        <f>IF(OR(AND(J48=0,J47=1),AND(J48=0,J47=0),J48=-1),0,1)</f>
        <v>0</v>
      </c>
      <c r="N47">
        <f>IF(OR(B47="",B47="_",ISBLANK(B47)),0,1)</f>
        <v>0</v>
      </c>
      <c r="P47">
        <f>IF(OR(F47="",F47="_",ISBLANK(F47)),0,1)</f>
        <v>0</v>
      </c>
      <c r="Q47">
        <f>IF(OR(B48="",B48="_"),0,IF(OR(F48="",F48="_"),1,0))</f>
        <v>0</v>
      </c>
      <c r="R47">
        <f t="shared" ref="R47" ca="1" si="32">IF($N$4=T44,S47*INT(RANDBETWEEN($O$2,$Q$2))*$T$1^INT(RANDBETWEEN(0,2)),0)</f>
        <v>0</v>
      </c>
      <c r="S47">
        <f>($O$1+INT($R$1*T48/20))*$T$1</f>
        <v>1</v>
      </c>
      <c r="T47">
        <v>14</v>
      </c>
    </row>
    <row r="48" spans="1:20" ht="18.600000000000001" thickBot="1" x14ac:dyDescent="0.4">
      <c r="A48" s="31" t="str">
        <f>IF(J47=-1,"retry","")</f>
        <v/>
      </c>
      <c r="B48" s="35" t="str">
        <f>IF(J47=-1,B47,"")</f>
        <v/>
      </c>
      <c r="C48" s="34" t="str">
        <f t="shared" ref="C48" si="33">IF($J47=-1,$J$2,"")</f>
        <v/>
      </c>
      <c r="D48" s="45" t="str">
        <f>IF(J47=-1,D47,"")</f>
        <v/>
      </c>
      <c r="E48" s="34" t="str">
        <f>IF($J47=-1,"=","")</f>
        <v/>
      </c>
      <c r="F48" s="36" t="str">
        <f>IF(J47=-1,"_","")</f>
        <v/>
      </c>
      <c r="G48" s="118" t="str">
        <f>IF(OR(ISBLANK(F48),F48="",F48="_"),"",IF(B48/D48=F48,_xlfn.CONCAT($J$1,"    Well corrected!"),IF(ABS(B48/D48)=ABS(F48),"  o^o Watch the sign!"," Oops! Check again and retype.")))</f>
        <v/>
      </c>
      <c r="H48" s="117"/>
      <c r="I48" s="117"/>
      <c r="J48">
        <f>IF(OR(B48="",B48="_",D48="",D48="_",F48="",F48="_"),0,IF(B48/D48=F48,1,-1))</f>
        <v>0</v>
      </c>
    </row>
    <row r="49" spans="1:20" ht="15" thickBot="1" x14ac:dyDescent="0.35">
      <c r="B49" s="8">
        <f>IF(OR(B50="",B50="_"),0,IF(B50&lt;0,MOD(ABS(B50),10),MOD(B50,10)))</f>
        <v>0</v>
      </c>
      <c r="D49" s="8"/>
    </row>
    <row r="50" spans="1:20" ht="18.600000000000001" thickBot="1" x14ac:dyDescent="0.4">
      <c r="A50" s="42" t="str">
        <f>IF($K$1&gt;14,"Q15: ","")</f>
        <v/>
      </c>
      <c r="B50" s="33" t="str">
        <f>IF(A50="","","_")</f>
        <v/>
      </c>
      <c r="C50" s="30" t="str">
        <f>IF(A50="","",$J$2)</f>
        <v/>
      </c>
      <c r="D50" s="46" t="str">
        <f>IF(OR(B50="",B50="_",ISBLANK(B50)),"",IF(MOD(B50,S50)=0,S50,IF(MOD(B50,5)=0,B50/5,IF(MOD(B50,4)=0,B50/4,IF(MOD(B50,3)=0,B50/3,IF(MOD(B50,2)=0,B50/2,1))))))</f>
        <v/>
      </c>
      <c r="E50" s="32" t="str">
        <f>IF(A50="","","=")</f>
        <v/>
      </c>
      <c r="F50" s="33" t="str">
        <f>IF(A50="","","_")</f>
        <v/>
      </c>
      <c r="G50" s="116" t="str">
        <f>IF(OR(ISBLANK(F50),F50="",F50="_"),"",IF(B50/D50=F50,IF(OR(D50=1,ABS(B50)&lt;2),_xlfn.CONCAT($J$1,"  Excellent! 0s and 1s are tricky!"),_xlfn.CONCAT($J$1,"    well done!")),IF(ABS(B50/D50)=ABS(F50),"  o^o Watch the sign!",IF(OR(ABS(B50)&lt;2,D50=1),"Careful! 0s and 1s are tricky!","Oops! Check using the Tools above."))))</f>
        <v/>
      </c>
      <c r="H50" s="117" t="e">
        <f>IF(ISBLANK(C50),"",IF(C50-E50=G50,IF(AND(MOD(C50,10)&lt;MOD(E50,10),MOD(C50,10)&gt;0),_xlfn.CONCAT($J$1," brilliant counting back past ",G50-MOD(G50,10)+10),_xlfn.CONCAT($J$1,"    well done!")),IF(C50+E50=G50,"o^o  Subtract DOWN numberlines!",IF(ABS(C50-E50)=G50,"  o^o Watch the sign!",IF(OR(ABS(C50)&lt;2,ABS(E50)&lt;2),"Careful! 1s and 0s are tricky!",IF(AND(MOD(C50,10)&lt;MOD(E50,10),MOD(C50,10)&gt;0),"Careful counting past a 10 or 0!","Oops! Check using the Tools."))))))</f>
        <v>#VALUE!</v>
      </c>
      <c r="I50" s="117" t="e">
        <f>IF(ISBLANK(D50),"",IF(D50-F50=H50,IF(AND(MOD(D50,10)&lt;MOD(F50,10),MOD(D50,10)&gt;0),_xlfn.CONCAT($J$1," brilliant counting back past ",H50-MOD(H50,10)+10),_xlfn.CONCAT($J$1,"    well done!")),IF(D50+F50=H50,"o^o  Subtract DOWN numberlines!",IF(ABS(D50-F50)=H50,"  o^o Watch the sign!",IF(OR(ABS(D50)&lt;2,ABS(F50)&lt;2),"Careful! 1s and 0s are tricky!",IF(AND(MOD(D50,10)&lt;MOD(F50,10),MOD(D50,10)&gt;0),"Careful counting past a 10 or 0!","Oops! Check using the Tools."))))))</f>
        <v>#VALUE!</v>
      </c>
      <c r="J50">
        <f>IF(OR(B50="",B50="_",D50="",D50="_",F50="",F50="_"),0,IF(B50/D50=F50,1,-1))</f>
        <v>0</v>
      </c>
      <c r="K50">
        <f>IF(AND(OR(ISBLANK(F50),F50="",F50="_"),OR(ISBLANK(F51),F51="")),0,IF(OR(J50=1,J51=1),1,0))</f>
        <v>0</v>
      </c>
      <c r="L50">
        <f>IF(OR(AND(J51=0,J50=1),AND(J51=0,J50=0),J51=-1),0,1)</f>
        <v>0</v>
      </c>
      <c r="N50">
        <f>IF(OR(B50="",B50="_",ISBLANK(B50)),0,1)</f>
        <v>0</v>
      </c>
      <c r="P50">
        <f>IF(OR(F50="",F50="_",ISBLANK(F50)),0,1)</f>
        <v>0</v>
      </c>
      <c r="Q50">
        <f>IF(OR(B51="",B51="_"),0,IF(OR(F51="",F51="_"),1,0))</f>
        <v>0</v>
      </c>
      <c r="R50">
        <f t="shared" ref="R50" ca="1" si="34">IF($N$4=T47,S50*INT(RANDBETWEEN($O$2,$Q$2))*$T$1^INT(RANDBETWEEN(0,2)),0)</f>
        <v>0</v>
      </c>
      <c r="S50">
        <f>($O$1+INT($R$1*T51/20))*$T$1</f>
        <v>1</v>
      </c>
      <c r="T50">
        <v>15</v>
      </c>
    </row>
    <row r="51" spans="1:20" ht="18.600000000000001" thickBot="1" x14ac:dyDescent="0.4">
      <c r="A51" s="31" t="str">
        <f>IF(J50=-1,"retry","")</f>
        <v/>
      </c>
      <c r="B51" s="35" t="str">
        <f>IF(J50=-1,B50,"")</f>
        <v/>
      </c>
      <c r="C51" s="34" t="str">
        <f t="shared" ref="C51" si="35">IF($J50=-1,$J$2,"")</f>
        <v/>
      </c>
      <c r="D51" s="45" t="str">
        <f>IF(J50=-1,D50,"")</f>
        <v/>
      </c>
      <c r="E51" s="34" t="str">
        <f>IF($J50=-1,"=","")</f>
        <v/>
      </c>
      <c r="F51" s="36" t="str">
        <f>IF(J50=-1,"_","")</f>
        <v/>
      </c>
      <c r="G51" s="118" t="str">
        <f>IF(OR(ISBLANK(F51),F51="",F51="_"),"",IF(B51/D51=F51,_xlfn.CONCAT($J$1,"    Well corrected!"),IF(ABS(B51/D51)=ABS(F51),"  o^o Watch the sign!"," Oops! Check again and retype.")))</f>
        <v/>
      </c>
      <c r="H51" s="117"/>
      <c r="I51" s="117"/>
      <c r="J51">
        <f>IF(OR(B51="",B51="_",D51="",D51="_",F51="",F51="_"),0,IF(B51/D51=F51,1,-1))</f>
        <v>0</v>
      </c>
      <c r="T51">
        <v>4</v>
      </c>
    </row>
    <row r="52" spans="1:20" ht="15" thickBot="1" x14ac:dyDescent="0.35">
      <c r="B52" s="8">
        <f>IF(OR(B53="",B53="_"),0,IF(B53&lt;0,MOD(ABS(B53),10),MOD(B53,10)))</f>
        <v>0</v>
      </c>
      <c r="D52" s="8"/>
    </row>
    <row r="53" spans="1:20" ht="18.600000000000001" thickBot="1" x14ac:dyDescent="0.4">
      <c r="A53" s="42" t="str">
        <f>IF($K$1&gt;15,"Q16: ","")</f>
        <v/>
      </c>
      <c r="B53" s="33" t="str">
        <f>IF(A53="","","_")</f>
        <v/>
      </c>
      <c r="C53" s="30" t="str">
        <f>IF(A53="","",$J$2)</f>
        <v/>
      </c>
      <c r="D53" s="46" t="str">
        <f>IF(OR(B53="",B53="_",ISBLANK(B53)),"",IF(MOD(B53,S53)=0,S53,IF(MOD(B53,5)=0,B53/5,IF(MOD(B53,4)=0,B53/4,IF(MOD(B53,3)=0,B53/3,IF(MOD(B53,2)=0,B53/2,1))))))</f>
        <v/>
      </c>
      <c r="E53" s="32" t="str">
        <f>IF(A53="","","=")</f>
        <v/>
      </c>
      <c r="F53" s="33" t="str">
        <f>IF(A53="","","_")</f>
        <v/>
      </c>
      <c r="G53" s="116" t="str">
        <f>IF(OR(ISBLANK(F53),F53="",F53="_"),"",IF(B53/D53=F53,IF(OR(D53=1,ABS(B53)&lt;2),_xlfn.CONCAT($J$1,"  Excellent! 0s and 1s are tricky!"),_xlfn.CONCAT($J$1,"    well done!")),IF(ABS(B53/D53)=ABS(F53),"  o^o Watch the sign!",IF(OR(ABS(B53)&lt;2,D53=1),"Careful! 0s and 1s are tricky!","Oops! Check using the Tools above."))))</f>
        <v/>
      </c>
      <c r="H53" s="117" t="e">
        <f>IF(ISBLANK(C53),"",IF(C53-E53=G53,IF(AND(MOD(C53,10)&lt;MOD(E53,10),MOD(C53,10)&gt;0),_xlfn.CONCAT($J$1," brilliant counting back past ",G53-MOD(G53,10)+10),_xlfn.CONCAT($J$1,"    well done!")),IF(C53+E53=G53,"o^o  Subtract DOWN numberlines!",IF(ABS(C53-E53)=G53,"  o^o Watch the sign!",IF(OR(ABS(C53)&lt;2,ABS(E53)&lt;2),"Careful! 1s and 0s are tricky!",IF(AND(MOD(C53,10)&lt;MOD(E53,10),MOD(C53,10)&gt;0),"Careful counting past a 10 or 0!","Oops! Check using the Tools."))))))</f>
        <v>#VALUE!</v>
      </c>
      <c r="I53" s="117" t="e">
        <f>IF(ISBLANK(D53),"",IF(D53-F53=H53,IF(AND(MOD(D53,10)&lt;MOD(F53,10),MOD(D53,10)&gt;0),_xlfn.CONCAT($J$1," brilliant counting back past ",H53-MOD(H53,10)+10),_xlfn.CONCAT($J$1,"    well done!")),IF(D53+F53=H53,"o^o  Subtract DOWN numberlines!",IF(ABS(D53-F53)=H53,"  o^o Watch the sign!",IF(OR(ABS(D53)&lt;2,ABS(F53)&lt;2),"Careful! 1s and 0s are tricky!",IF(AND(MOD(D53,10)&lt;MOD(F53,10),MOD(D53,10)&gt;0),"Careful counting past a 10 or 0!","Oops! Check using the Tools."))))))</f>
        <v>#VALUE!</v>
      </c>
      <c r="J53">
        <f>IF(OR(B53="",B53="_",D53="",D53="_",F53="",F53="_"),0,IF(B53/D53=F53,1,-1))</f>
        <v>0</v>
      </c>
      <c r="K53">
        <f>IF(AND(OR(ISBLANK(F53),F53="",F53="_"),OR(ISBLANK(F54),F54="")),0,IF(OR(J53=1,J54=1),1,0))</f>
        <v>0</v>
      </c>
      <c r="L53">
        <f>IF(OR(AND(J54=0,J53=1),AND(J54=0,J53=0),J54=-1),0,1)</f>
        <v>0</v>
      </c>
      <c r="N53">
        <f>IF(OR(B53="",B53="_",ISBLANK(B53)),0,1)</f>
        <v>0</v>
      </c>
      <c r="P53">
        <f>IF(OR(F53="",F53="_",ISBLANK(F53)),0,1)</f>
        <v>0</v>
      </c>
      <c r="Q53">
        <f>IF(OR(B54="",B54="_"),0,IF(OR(F54="",F54="_"),1,0))</f>
        <v>0</v>
      </c>
      <c r="R53">
        <f t="shared" ref="R53" ca="1" si="36">IF($N$4=T50,S53*INT(RANDBETWEEN($O$2,$Q$2))*$T$1^INT(RANDBETWEEN(0,2)),0)</f>
        <v>0</v>
      </c>
      <c r="S53">
        <f t="shared" ref="S53" si="37">$O$1+INT($R$1*T54/20)</f>
        <v>1</v>
      </c>
      <c r="T53">
        <v>16</v>
      </c>
    </row>
    <row r="54" spans="1:20" ht="18.600000000000001" thickBot="1" x14ac:dyDescent="0.4">
      <c r="A54" s="31" t="str">
        <f>IF(J53=-1,"retry","")</f>
        <v/>
      </c>
      <c r="B54" s="35" t="str">
        <f>IF(J53=-1,B53,"")</f>
        <v/>
      </c>
      <c r="C54" s="34" t="str">
        <f t="shared" ref="C54" si="38">IF($J53=-1,$J$2,"")</f>
        <v/>
      </c>
      <c r="D54" s="45" t="str">
        <f>IF(J53=-1,D53,"")</f>
        <v/>
      </c>
      <c r="E54" s="34" t="str">
        <f>IF($J53=-1,"=","")</f>
        <v/>
      </c>
      <c r="F54" s="36" t="str">
        <f>IF(J53=-1,"_","")</f>
        <v/>
      </c>
      <c r="G54" s="118" t="str">
        <f>IF(OR(ISBLANK(F54),F54="",F54="_"),"",IF(B54/D54=F54,_xlfn.CONCAT($J$1,"    Well corrected!"),IF(ABS(B54/D54)=ABS(F54),"  o^o Watch the sign!"," Oops! Check again and retype.")))</f>
        <v/>
      </c>
      <c r="H54" s="117"/>
      <c r="I54" s="117"/>
      <c r="J54">
        <f>IF(OR(B54="",B54="_",D54="",D54="_",F54="",F54="_"),0,IF(B54/D54=F54,1,-1))</f>
        <v>0</v>
      </c>
      <c r="T54">
        <v>19</v>
      </c>
    </row>
    <row r="55" spans="1:20" ht="15" thickBot="1" x14ac:dyDescent="0.35">
      <c r="B55" s="8">
        <f>IF(OR(B56="",B56="_"),0,IF(B56&lt;0,MOD(ABS(B56),10),MOD(B56,10)))</f>
        <v>0</v>
      </c>
      <c r="D55" s="8"/>
    </row>
    <row r="56" spans="1:20" ht="18.600000000000001" thickBot="1" x14ac:dyDescent="0.4">
      <c r="A56" s="42" t="str">
        <f>IF($K$1&gt;16,"Q17: ","")</f>
        <v/>
      </c>
      <c r="B56" s="33" t="str">
        <f>IF(A56="","","_")</f>
        <v/>
      </c>
      <c r="C56" s="30" t="str">
        <f>IF(A56="","",$J$2)</f>
        <v/>
      </c>
      <c r="D56" s="46" t="str">
        <f>IF(OR(B56="",B56="_",ISBLANK(B56)),"",IF(MOD(B56,S56)=0,S56,IF(MOD(B56,5)=0,B56/5,IF(MOD(B56,4)=0,B56/4,IF(MOD(B56,3)=0,B56/3,IF(MOD(B56,2)=0,B56/2,1))))))</f>
        <v/>
      </c>
      <c r="E56" s="32" t="str">
        <f>IF(A56="","","=")</f>
        <v/>
      </c>
      <c r="F56" s="33" t="str">
        <f>IF(A56="","","_")</f>
        <v/>
      </c>
      <c r="G56" s="116" t="str">
        <f>IF(OR(ISBLANK(F56),F56="",F56="_"),"",IF(B56/D56=F56,IF(OR(D56=1,ABS(B56)&lt;2),_xlfn.CONCAT($J$1,"  Excellent! 0s and 1s are tricky!"),_xlfn.CONCAT($J$1,"    well done!")),IF(ABS(B56/D56)=ABS(F56),"  o^o Watch the sign!",IF(OR(ABS(B56)&lt;2,D56=1),"Careful! 0s and 1s are tricky!","Oops! Check using the Tools above."))))</f>
        <v/>
      </c>
      <c r="H56" s="117" t="e">
        <f>IF(ISBLANK(C56),"",IF(C56-E56=G56,IF(AND(MOD(C56,10)&lt;MOD(E56,10),MOD(C56,10)&gt;0),_xlfn.CONCAT($J$1," brilliant counting back past ",G56-MOD(G56,10)+10),_xlfn.CONCAT($J$1,"    well done!")),IF(C56+E56=G56,"o^o  Subtract DOWN numberlines!",IF(ABS(C56-E56)=G56,"  o^o Watch the sign!",IF(OR(ABS(C56)&lt;2,ABS(E56)&lt;2),"Careful! 1s and 0s are tricky!",IF(AND(MOD(C56,10)&lt;MOD(E56,10),MOD(C56,10)&gt;0),"Careful counting past a 10 or 0!","Oops! Check using the Tools."))))))</f>
        <v>#VALUE!</v>
      </c>
      <c r="I56" s="117" t="e">
        <f>IF(ISBLANK(D56),"",IF(D56-F56=H56,IF(AND(MOD(D56,10)&lt;MOD(F56,10),MOD(D56,10)&gt;0),_xlfn.CONCAT($J$1," brilliant counting back past ",H56-MOD(H56,10)+10),_xlfn.CONCAT($J$1,"    well done!")),IF(D56+F56=H56,"o^o  Subtract DOWN numberlines!",IF(ABS(D56-F56)=H56,"  o^o Watch the sign!",IF(OR(ABS(D56)&lt;2,ABS(F56)&lt;2),"Careful! 1s and 0s are tricky!",IF(AND(MOD(D56,10)&lt;MOD(F56,10),MOD(D56,10)&gt;0),"Careful counting past a 10 or 0!","Oops! Check using the Tools."))))))</f>
        <v>#VALUE!</v>
      </c>
      <c r="J56">
        <f>IF(OR(B56="",B56="_",D56="",D56="_",F56="",F56="_"),0,IF(B56/D56=F56,1,-1))</f>
        <v>0</v>
      </c>
      <c r="K56">
        <f>IF(AND(OR(ISBLANK(F56),F56="",F56="_"),OR(ISBLANK(F57),F57="")),0,IF(OR(J56=1,J57=1),1,0))</f>
        <v>0</v>
      </c>
      <c r="L56">
        <f>IF(OR(AND(J57=0,J56=1),AND(J57=0,J56=0),J57=-1),0,1)</f>
        <v>0</v>
      </c>
      <c r="N56">
        <f>IF(OR(B56="",B56="_",ISBLANK(B56)),0,1)</f>
        <v>0</v>
      </c>
      <c r="P56">
        <f>IF(OR(F56="",F56="_",ISBLANK(F56)),0,1)</f>
        <v>0</v>
      </c>
      <c r="Q56">
        <f>IF(OR(B57="",B57="_"),0,IF(OR(F57="",F57="_"),1,0))</f>
        <v>0</v>
      </c>
      <c r="R56">
        <f t="shared" ref="R56" ca="1" si="39">IF($N$4=T53,S56*INT(RANDBETWEEN($O$2,$Q$2))*$T$1^INT(RANDBETWEEN(0,2)),0)</f>
        <v>0</v>
      </c>
      <c r="S56">
        <f t="shared" ref="S56" si="40">$O$1+INT($R$1*T57/20)</f>
        <v>1</v>
      </c>
      <c r="T56">
        <v>17</v>
      </c>
    </row>
    <row r="57" spans="1:20" ht="18.600000000000001" thickBot="1" x14ac:dyDescent="0.4">
      <c r="A57" s="31" t="str">
        <f>IF(J56=-1,"retry","")</f>
        <v/>
      </c>
      <c r="B57" s="35" t="str">
        <f>IF(J56=-1,B56,"")</f>
        <v/>
      </c>
      <c r="C57" s="34" t="str">
        <f t="shared" ref="C57" si="41">IF($J56=-1,$J$2,"")</f>
        <v/>
      </c>
      <c r="D57" s="45" t="str">
        <f>IF(J56=-1,D56,"")</f>
        <v/>
      </c>
      <c r="E57" s="34" t="str">
        <f>IF($J56=-1,"=","")</f>
        <v/>
      </c>
      <c r="F57" s="36" t="str">
        <f>IF(J56=-1,"_","")</f>
        <v/>
      </c>
      <c r="G57" s="118" t="str">
        <f>IF(OR(ISBLANK(F57),F57="",F57="_"),"",IF(B57/D57=F57,_xlfn.CONCAT($J$1,"    Well corrected!"),IF(ABS(B57/D57)=ABS(F57),"  o^o Watch the sign!"," Oops! Check again and retype.")))</f>
        <v/>
      </c>
      <c r="H57" s="117"/>
      <c r="I57" s="117"/>
      <c r="J57">
        <f>IF(OR(B57="",B57="_",D57="",D57="_",F57="",F57="_"),0,IF(B57/D57=F57,1,-1))</f>
        <v>0</v>
      </c>
      <c r="T57">
        <v>5</v>
      </c>
    </row>
    <row r="58" spans="1:20" ht="15" thickBot="1" x14ac:dyDescent="0.35">
      <c r="B58" s="8">
        <f>IF(OR(B59="",B59="_"),0,IF(B59&lt;0,MOD(ABS(B59),10),MOD(B59,10)))</f>
        <v>0</v>
      </c>
      <c r="D58" s="8"/>
    </row>
    <row r="59" spans="1:20" ht="18.600000000000001" thickBot="1" x14ac:dyDescent="0.4">
      <c r="A59" s="42" t="str">
        <f>IF($K$1&gt;17,"Q18: ","")</f>
        <v/>
      </c>
      <c r="B59" s="33" t="str">
        <f>IF(A59="","","_")</f>
        <v/>
      </c>
      <c r="C59" s="30" t="str">
        <f>IF(A59="","",$J$2)</f>
        <v/>
      </c>
      <c r="D59" s="46" t="str">
        <f>IF(OR(B59="",B59="_",ISBLANK(B59)),"",IF(MOD(B59,S59)=0,S59,IF(MOD(B59,5)=0,B59/5,IF(MOD(B59,4)=0,B59/4,IF(MOD(B59,3)=0,B59/3,IF(MOD(B59,2)=0,B59/2,1))))))</f>
        <v/>
      </c>
      <c r="E59" s="32" t="str">
        <f>IF(A59="","","=")</f>
        <v/>
      </c>
      <c r="F59" s="33" t="str">
        <f>IF(A59="","","_")</f>
        <v/>
      </c>
      <c r="G59" s="116" t="str">
        <f>IF(OR(ISBLANK(F59),F59="",F59="_"),"",IF(B59/D59=F59,IF(OR(D59=1,ABS(B59)&lt;2),_xlfn.CONCAT($J$1,"  Excellent! 0s and 1s are tricky!"),_xlfn.CONCAT($J$1,"    well done!")),IF(ABS(B59/D59)=ABS(F59),"  o^o Watch the sign!",IF(OR(ABS(B59)&lt;2,D59=1),"Careful! 0s and 1s are tricky!","Oops! Check using the Tools above."))))</f>
        <v/>
      </c>
      <c r="H59" s="117" t="e">
        <f>IF(ISBLANK(C59),"",IF(C59-E59=G59,IF(AND(MOD(C59,10)&lt;MOD(E59,10),MOD(C59,10)&gt;0),_xlfn.CONCAT($J$1," brilliant counting back past ",G59-MOD(G59,10)+10),_xlfn.CONCAT($J$1,"    well done!")),IF(C59+E59=G59,"o^o  Subtract DOWN numberlines!",IF(ABS(C59-E59)=G59,"  o^o Watch the sign!",IF(OR(ABS(C59)&lt;2,ABS(E59)&lt;2),"Careful! 1s and 0s are tricky!",IF(AND(MOD(C59,10)&lt;MOD(E59,10),MOD(C59,10)&gt;0),"Careful counting past a 10 or 0!","Oops! Check using the Tools."))))))</f>
        <v>#VALUE!</v>
      </c>
      <c r="I59" s="117" t="e">
        <f>IF(ISBLANK(D59),"",IF(D59-F59=H59,IF(AND(MOD(D59,10)&lt;MOD(F59,10),MOD(D59,10)&gt;0),_xlfn.CONCAT($J$1," brilliant counting back past ",H59-MOD(H59,10)+10),_xlfn.CONCAT($J$1,"    well done!")),IF(D59+F59=H59,"o^o  Subtract DOWN numberlines!",IF(ABS(D59-F59)=H59,"  o^o Watch the sign!",IF(OR(ABS(D59)&lt;2,ABS(F59)&lt;2),"Careful! 1s and 0s are tricky!",IF(AND(MOD(D59,10)&lt;MOD(F59,10),MOD(D59,10)&gt;0),"Careful counting past a 10 or 0!","Oops! Check using the Tools."))))))</f>
        <v>#VALUE!</v>
      </c>
      <c r="J59">
        <f>IF(OR(B59="",B59="_",D59="",D59="_",F59="",F59="_"),0,IF(B59/D59=F59,1,-1))</f>
        <v>0</v>
      </c>
      <c r="K59">
        <f>IF(AND(OR(ISBLANK(F59),F59="",F59="_"),OR(ISBLANK(F60),F60="")),0,IF(OR(J59=1,J60=1),1,0))</f>
        <v>0</v>
      </c>
      <c r="L59">
        <f>IF(OR(AND(J60=0,J59=1),AND(J60=0,J59=0),J60=-1),0,1)</f>
        <v>0</v>
      </c>
      <c r="N59">
        <f>IF(OR(B59="",B59="_",ISBLANK(B59)),0,1)</f>
        <v>0</v>
      </c>
      <c r="P59">
        <f>IF(OR(F59="",F59="_",ISBLANK(F59)),0,1)</f>
        <v>0</v>
      </c>
      <c r="Q59">
        <f>IF(OR(B60="",B60="_"),0,IF(OR(F60="",F60="_"),1,0))</f>
        <v>0</v>
      </c>
      <c r="R59">
        <f t="shared" ref="R59" ca="1" si="42">IF($N$4=T56,S59*INT(RANDBETWEEN($O$2,$Q$2))*$T$1^INT(RANDBETWEEN(0,2)),0)</f>
        <v>0</v>
      </c>
      <c r="S59">
        <f>($O$1+INT($R$1*T60/20))*$T$1</f>
        <v>1</v>
      </c>
      <c r="T59">
        <v>18</v>
      </c>
    </row>
    <row r="60" spans="1:20" ht="18.600000000000001" thickBot="1" x14ac:dyDescent="0.4">
      <c r="A60" s="31" t="str">
        <f>IF(J59=-1,"retry","")</f>
        <v/>
      </c>
      <c r="B60" s="35" t="str">
        <f>IF(J59=-1,B59,"")</f>
        <v/>
      </c>
      <c r="C60" s="34" t="str">
        <f t="shared" ref="C60" si="43">IF($J59=-1,$J$2,"")</f>
        <v/>
      </c>
      <c r="D60" s="45" t="str">
        <f>IF(J59=-1,D59,"")</f>
        <v/>
      </c>
      <c r="E60" s="34" t="str">
        <f>IF($J59=-1,"=","")</f>
        <v/>
      </c>
      <c r="F60" s="36" t="str">
        <f>IF(J59=-1,"_","")</f>
        <v/>
      </c>
      <c r="G60" s="118" t="str">
        <f>IF(OR(ISBLANK(F60),F60="",F60="_"),"",IF(B60/D60=F60,_xlfn.CONCAT($J$1,"    Well corrected!"),IF(ABS(B60/D60)=ABS(F60),"  o^o Watch the sign!"," Oops! Check again and retype.")))</f>
        <v/>
      </c>
      <c r="H60" s="117"/>
      <c r="I60" s="117"/>
      <c r="J60">
        <f>IF(OR(B60="",B60="_",D60="",D60="_",F60="",F60="_"),0,IF(B60/D60=F60,1,-1))</f>
        <v>0</v>
      </c>
      <c r="T60">
        <v>16</v>
      </c>
    </row>
    <row r="61" spans="1:20" ht="15" thickBot="1" x14ac:dyDescent="0.35">
      <c r="B61" s="8">
        <f>IF(OR(B62="",B62="_"),0,IF(B62&lt;0,MOD(ABS(B62),10),MOD(B62,10)))</f>
        <v>0</v>
      </c>
      <c r="D61" s="8"/>
    </row>
    <row r="62" spans="1:20" ht="18.600000000000001" thickBot="1" x14ac:dyDescent="0.4">
      <c r="A62" s="42" t="str">
        <f>IF($K$1&gt;18,"Q19: ","")</f>
        <v/>
      </c>
      <c r="B62" s="33" t="str">
        <f>IF(A62="","","_")</f>
        <v/>
      </c>
      <c r="C62" s="30" t="str">
        <f>IF(A62="","",$J$2)</f>
        <v/>
      </c>
      <c r="D62" s="46" t="str">
        <f>IF(OR(B62="",B62="_",ISBLANK(B62)),"",IF(MOD(B62,S62)=0,S62,IF(MOD(B62,5)=0,B62/5,IF(MOD(B62,4)=0,B62/4,IF(MOD(B62,3)=0,B62/3,IF(MOD(B62,2)=0,B62/2,1))))))</f>
        <v/>
      </c>
      <c r="E62" s="32" t="str">
        <f>IF(A62="","","=")</f>
        <v/>
      </c>
      <c r="F62" s="33" t="str">
        <f>IF(A62="","","_")</f>
        <v/>
      </c>
      <c r="G62" s="116" t="str">
        <f>IF(OR(ISBLANK(F62),F62="",F62="_"),"",IF(B62/D62=F62,IF(OR(D62=1,ABS(B62)&lt;2),_xlfn.CONCAT($J$1,"  Excellent! 0s and 1s are tricky!"),_xlfn.CONCAT($J$1,"    well done!")),IF(ABS(B62/D62)=ABS(F62),"  o^o Watch the sign!",IF(OR(ABS(B62)&lt;2,D62=1),"Careful! 0s and 1s are tricky!","Oops! Check using the Tools above."))))</f>
        <v/>
      </c>
      <c r="H62" s="117" t="e">
        <f>IF(ISBLANK(C62),"",IF(C62-E62=G62,IF(AND(MOD(C62,10)&lt;MOD(E62,10),MOD(C62,10)&gt;0),_xlfn.CONCAT($J$1," brilliant counting back past ",G62-MOD(G62,10)+10),_xlfn.CONCAT($J$1,"    well done!")),IF(C62+E62=G62,"o^o  Subtract DOWN numberlines!",IF(ABS(C62-E62)=G62,"  o^o Watch the sign!",IF(OR(ABS(C62)&lt;2,ABS(E62)&lt;2),"Careful! 1s and 0s are tricky!",IF(AND(MOD(C62,10)&lt;MOD(E62,10),MOD(C62,10)&gt;0),"Careful counting past a 10 or 0!","Oops! Check using the Tools."))))))</f>
        <v>#VALUE!</v>
      </c>
      <c r="I62" s="117" t="e">
        <f>IF(ISBLANK(D62),"",IF(D62-F62=H62,IF(AND(MOD(D62,10)&lt;MOD(F62,10),MOD(D62,10)&gt;0),_xlfn.CONCAT($J$1," brilliant counting back past ",H62-MOD(H62,10)+10),_xlfn.CONCAT($J$1,"    well done!")),IF(D62+F62=H62,"o^o  Subtract DOWN numberlines!",IF(ABS(D62-F62)=H62,"  o^o Watch the sign!",IF(OR(ABS(D62)&lt;2,ABS(F62)&lt;2),"Careful! 1s and 0s are tricky!",IF(AND(MOD(D62,10)&lt;MOD(F62,10),MOD(D62,10)&gt;0),"Careful counting past a 10 or 0!","Oops! Check using the Tools."))))))</f>
        <v>#VALUE!</v>
      </c>
      <c r="J62">
        <f>IF(OR(B62="",B62="_",D62="",D62="_",F62="",F62="_"),0,IF(B62/D62=F62,1,-1))</f>
        <v>0</v>
      </c>
      <c r="K62">
        <f>IF(AND(OR(ISBLANK(F62),F62="",F62="_"),OR(ISBLANK(F63),F63="")),0,IF(OR(J62=1,J63=1),1,0))</f>
        <v>0</v>
      </c>
      <c r="L62">
        <f>IF(OR(AND(J63=0,J62=1),AND(J63=0,J62=0),J63=-1),0,1)</f>
        <v>0</v>
      </c>
      <c r="N62">
        <f>IF(OR(B62="",B62="_",ISBLANK(B62)),0,1)</f>
        <v>0</v>
      </c>
      <c r="P62">
        <f>IF(OR(F62="",F62="_",ISBLANK(F62)),0,1)</f>
        <v>0</v>
      </c>
      <c r="Q62">
        <f>IF(OR(B63="",B63="_"),0,IF(OR(F63="",F63="_"),1,0))</f>
        <v>0</v>
      </c>
      <c r="R62">
        <f t="shared" ref="R62" ca="1" si="44">IF($N$4=T59,S62*INT(RANDBETWEEN($O$2,$Q$2))*$T$1^INT(RANDBETWEEN(0,2)),0)</f>
        <v>0</v>
      </c>
      <c r="S62">
        <f t="shared" ref="S62" si="45">$O$1+INT($R$1*T63/20)</f>
        <v>1</v>
      </c>
      <c r="T62">
        <v>19</v>
      </c>
    </row>
    <row r="63" spans="1:20" ht="18.600000000000001" thickBot="1" x14ac:dyDescent="0.4">
      <c r="A63" s="31" t="str">
        <f>IF(J62=-1,"retry","")</f>
        <v/>
      </c>
      <c r="B63" s="35" t="str">
        <f>IF(J62=-1,B62,"")</f>
        <v/>
      </c>
      <c r="C63" s="34" t="str">
        <f t="shared" ref="C63" si="46">IF($J62=-1,$J$2,"")</f>
        <v/>
      </c>
      <c r="D63" s="45" t="str">
        <f>IF(J62=-1,D62,"")</f>
        <v/>
      </c>
      <c r="E63" s="34" t="str">
        <f>IF($J62=-1,"=","")</f>
        <v/>
      </c>
      <c r="F63" s="36" t="str">
        <f>IF(J62=-1,"_","")</f>
        <v/>
      </c>
      <c r="G63" s="118" t="str">
        <f>IF(OR(ISBLANK(F63),F63="",F63="_"),"",IF(B63/D63=F63,_xlfn.CONCAT($J$1,"    Well corrected!"),IF(ABS(B63/D63)=ABS(F63),"  o^o Watch the sign!"," Oops! Check again and retype.")))</f>
        <v/>
      </c>
      <c r="H63" s="117"/>
      <c r="I63" s="117"/>
      <c r="J63">
        <f>IF(OR(B63="",B63="_",D63="",D63="_",F63="",F63="_"),0,IF(B63/D63=F63,1,-1))</f>
        <v>0</v>
      </c>
      <c r="T63">
        <v>8</v>
      </c>
    </row>
    <row r="64" spans="1:20" ht="15" thickBot="1" x14ac:dyDescent="0.35">
      <c r="B64" s="8">
        <f>IF(OR(B65="",B65="_"),0,IF(B65&lt;0,MOD(ABS(B65),10),MOD(B65,10)))</f>
        <v>0</v>
      </c>
      <c r="D64" s="8"/>
    </row>
    <row r="65" spans="1:20" ht="18.600000000000001" thickBot="1" x14ac:dyDescent="0.4">
      <c r="A65" s="42" t="str">
        <f>IF($K$1&gt;19,"Q20: ","")</f>
        <v/>
      </c>
      <c r="B65" s="33" t="str">
        <f>IF(A65="","","_")</f>
        <v/>
      </c>
      <c r="C65" s="30" t="str">
        <f>IF(A65="","",$J$2)</f>
        <v/>
      </c>
      <c r="D65" s="46" t="str">
        <f>IF(OR(B65="",B65="_",ISBLANK(B65)),"",IF(MOD(B65,S65)=0,S65,IF(MOD(B65,5)=0,B65/5,IF(MOD(B65,4)=0,B65/4,IF(MOD(B65,3)=0,B65/3,IF(MOD(B65,2)=0,B65/2,1))))))</f>
        <v/>
      </c>
      <c r="E65" s="32" t="str">
        <f>IF(A65="","","=")</f>
        <v/>
      </c>
      <c r="F65" s="33" t="str">
        <f>IF(A65="","","_")</f>
        <v/>
      </c>
      <c r="G65" s="116" t="str">
        <f>IF(OR(ISBLANK(F65),F65="",F65="_"),"",IF(B65/D65=F65,IF(OR(D65=1,ABS(B65)&lt;2),_xlfn.CONCAT($J$1,"  Excellent! 0s and 1s are tricky!"),_xlfn.CONCAT($J$1,"    well done!")),IF(ABS(B65/D65)=ABS(F65),"  o^o Watch the sign!",IF(OR(ABS(B65)&lt;2,D65=1),"Careful! 0s and 1s are tricky!","Oops! Check using the Tools above."))))</f>
        <v/>
      </c>
      <c r="H65" s="117" t="e">
        <f>IF(ISBLANK(C65),"",IF(C65-E65=G65,IF(AND(MOD(C65,10)&lt;MOD(E65,10),MOD(C65,10)&gt;0),_xlfn.CONCAT($J$1," brilliant counting back past ",G65-MOD(G65,10)+10),_xlfn.CONCAT($J$1,"    well done!")),IF(C65+E65=G65,"o^o  Subtract DOWN numberlines!",IF(ABS(C65-E65)=G65,"  o^o Watch the sign!",IF(OR(ABS(C65)&lt;2,ABS(E65)&lt;2),"Careful! 1s and 0s are tricky!",IF(AND(MOD(C65,10)&lt;MOD(E65,10),MOD(C65,10)&gt;0),"Careful counting past a 10 or 0!","Oops! Check using the Tools."))))))</f>
        <v>#VALUE!</v>
      </c>
      <c r="I65" s="117" t="e">
        <f>IF(ISBLANK(D65),"",IF(D65-F65=H65,IF(AND(MOD(D65,10)&lt;MOD(F65,10),MOD(D65,10)&gt;0),_xlfn.CONCAT($J$1," brilliant counting back past ",H65-MOD(H65,10)+10),_xlfn.CONCAT($J$1,"    well done!")),IF(D65+F65=H65,"o^o  Subtract DOWN numberlines!",IF(ABS(D65-F65)=H65,"  o^o Watch the sign!",IF(OR(ABS(D65)&lt;2,ABS(F65)&lt;2),"Careful! 1s and 0s are tricky!",IF(AND(MOD(D65,10)&lt;MOD(F65,10),MOD(D65,10)&gt;0),"Careful counting past a 10 or 0!","Oops! Check using the Tools."))))))</f>
        <v>#VALUE!</v>
      </c>
      <c r="J65">
        <f>IF(OR(B65="",B65="_",D65="",D65="_",F65="",F65="_"),0,IF(B65/D65=F65,1,-1))</f>
        <v>0</v>
      </c>
      <c r="K65">
        <f>IF(AND(OR(ISBLANK(F65),F65="",F65="_"),OR(ISBLANK(F66),F66="")),0,IF(OR(J65=1,J66=1),1,0))</f>
        <v>0</v>
      </c>
      <c r="L65">
        <f>IF(OR(AND(J66=0,J65=1),AND(J66=0,J65=0),J66=-1),0,1)</f>
        <v>0</v>
      </c>
      <c r="N65">
        <f>IF(OR(B65="",B65="_",ISBLANK(B65)),0,1)</f>
        <v>0</v>
      </c>
      <c r="P65">
        <f>IF(OR(F65="",F65="_",ISBLANK(F65)),0,1)</f>
        <v>0</v>
      </c>
      <c r="Q65">
        <f>IF(OR(B66="",B66="_"),0,IF(OR(F66="",F66="_"),1,0))</f>
        <v>0</v>
      </c>
      <c r="R65">
        <f t="shared" ref="R65" ca="1" si="47">IF($N$4=T62,S65*INT(RANDBETWEEN($O$2,$Q$2))*$T$1^INT(RANDBETWEEN(0,2)),0)</f>
        <v>0</v>
      </c>
      <c r="S65">
        <f t="shared" ref="S65" si="48">$O$1+INT($R$1*T66/20)</f>
        <v>1</v>
      </c>
      <c r="T65">
        <v>20</v>
      </c>
    </row>
    <row r="66" spans="1:20" ht="18.600000000000001" thickBot="1" x14ac:dyDescent="0.4">
      <c r="A66" s="31" t="str">
        <f>IF(J65=-1,"retry","")</f>
        <v/>
      </c>
      <c r="B66" s="35" t="str">
        <f>IF(J65=-1,B65,"")</f>
        <v/>
      </c>
      <c r="C66" s="34" t="str">
        <f t="shared" ref="C66" si="49">IF($J65=-1,$J$2,"")</f>
        <v/>
      </c>
      <c r="D66" s="45" t="str">
        <f>IF(J65=-1,D65,"")</f>
        <v/>
      </c>
      <c r="E66" s="34" t="str">
        <f>IF($J65=-1,"=","")</f>
        <v/>
      </c>
      <c r="F66" s="36" t="str">
        <f>IF(J65=-1,"_","")</f>
        <v/>
      </c>
      <c r="G66" s="118" t="str">
        <f>IF(OR(ISBLANK(F66),F66="",F66="_"),"",IF(B66/D66=F66,_xlfn.CONCAT($J$1,"    Well corrected!"),IF(ABS(B66/D66)=ABS(F66),"  o^o Watch the sign!"," Oops! Check again and retype.")))</f>
        <v/>
      </c>
      <c r="H66" s="117"/>
      <c r="I66" s="117"/>
      <c r="J66">
        <f>IF(OR(B66="",B66="_",D66="",D66="_",F66="",F66="_"),0,IF(B66/D66=F66,1,-1))</f>
        <v>0</v>
      </c>
      <c r="T66">
        <v>12</v>
      </c>
    </row>
    <row r="67" spans="1:20" x14ac:dyDescent="0.3">
      <c r="D67" s="8"/>
    </row>
  </sheetData>
  <sheetProtection algorithmName="SHA-512" hashValue="0jJ/S17v+VVQOwz9udlqpaN4lprP8wcluCsjo2CtZOZKAPTRFi96Bz5hKl5gL0hZRLTbH05F4YYzOcjhpPdPcQ==" saltValue="eHGmrHZF/C0fFBovVcv9Ug==" spinCount="100000" sheet="1" formatCells="0" formatColumns="0" formatRows="0" selectLockedCells="1"/>
  <mergeCells count="46">
    <mergeCell ref="G63:I63"/>
    <mergeCell ref="G65:I65"/>
    <mergeCell ref="G66:I66"/>
    <mergeCell ref="G54:I54"/>
    <mergeCell ref="G56:I56"/>
    <mergeCell ref="G57:I57"/>
    <mergeCell ref="G59:I59"/>
    <mergeCell ref="G60:I60"/>
    <mergeCell ref="G62:I62"/>
    <mergeCell ref="G53:I53"/>
    <mergeCell ref="G36:I36"/>
    <mergeCell ref="G38:I38"/>
    <mergeCell ref="G39:I39"/>
    <mergeCell ref="G41:I41"/>
    <mergeCell ref="G42:I42"/>
    <mergeCell ref="G44:I44"/>
    <mergeCell ref="G45:I45"/>
    <mergeCell ref="G47:I47"/>
    <mergeCell ref="G48:I48"/>
    <mergeCell ref="G50:I50"/>
    <mergeCell ref="G51:I51"/>
    <mergeCell ref="G35:I35"/>
    <mergeCell ref="G18:I18"/>
    <mergeCell ref="G20:I20"/>
    <mergeCell ref="G21:I21"/>
    <mergeCell ref="G23:I23"/>
    <mergeCell ref="G24:I24"/>
    <mergeCell ref="G26:I26"/>
    <mergeCell ref="G27:I27"/>
    <mergeCell ref="G29:I29"/>
    <mergeCell ref="G30:I30"/>
    <mergeCell ref="G32:I32"/>
    <mergeCell ref="G33:I33"/>
    <mergeCell ref="G17:I17"/>
    <mergeCell ref="B2:C2"/>
    <mergeCell ref="A3:F3"/>
    <mergeCell ref="G3:H3"/>
    <mergeCell ref="G4:H4"/>
    <mergeCell ref="G8:I8"/>
    <mergeCell ref="G9:I9"/>
    <mergeCell ref="G11:I11"/>
    <mergeCell ref="G12:I12"/>
    <mergeCell ref="G14:I14"/>
    <mergeCell ref="G15:I15"/>
    <mergeCell ref="G6:H6"/>
    <mergeCell ref="B7:I7"/>
  </mergeCells>
  <conditionalFormatting sqref="B9 D9 F9 D12 D15 D18 D21 D24 D27 D30 D33 D36 D39 D42 D45 D48 D51 D54 D57 D60 D63 D66">
    <cfRule type="containsBlanks" dxfId="250" priority="175">
      <formula>LEN(TRIM(B9))=0</formula>
    </cfRule>
  </conditionalFormatting>
  <conditionalFormatting sqref="F9">
    <cfRule type="containsText" dxfId="249" priority="174" operator="containsText" text="_">
      <formula>NOT(ISERROR(SEARCH("_",F9)))</formula>
    </cfRule>
  </conditionalFormatting>
  <conditionalFormatting sqref="B12 F12">
    <cfRule type="containsBlanks" dxfId="248" priority="169">
      <formula>LEN(TRIM(B12))=0</formula>
    </cfRule>
  </conditionalFormatting>
  <conditionalFormatting sqref="F12">
    <cfRule type="containsText" dxfId="247" priority="168" operator="containsText" text="_">
      <formula>NOT(ISERROR(SEARCH("_",F12)))</formula>
    </cfRule>
  </conditionalFormatting>
  <conditionalFormatting sqref="B15 F15">
    <cfRule type="containsBlanks" dxfId="246" priority="163">
      <formula>LEN(TRIM(B15))=0</formula>
    </cfRule>
  </conditionalFormatting>
  <conditionalFormatting sqref="F15">
    <cfRule type="containsText" dxfId="245" priority="162" operator="containsText" text="_">
      <formula>NOT(ISERROR(SEARCH("_",F15)))</formula>
    </cfRule>
  </conditionalFormatting>
  <conditionalFormatting sqref="B17">
    <cfRule type="containsBlanks" dxfId="244" priority="160">
      <formula>LEN(TRIM(B17))=0</formula>
    </cfRule>
    <cfRule type="containsText" dxfId="243" priority="161" operator="containsText" text="_">
      <formula>NOT(ISERROR(SEARCH("_",B17)))</formula>
    </cfRule>
  </conditionalFormatting>
  <conditionalFormatting sqref="B18 F18">
    <cfRule type="containsBlanks" dxfId="242" priority="157">
      <formula>LEN(TRIM(B18))=0</formula>
    </cfRule>
  </conditionalFormatting>
  <conditionalFormatting sqref="F18">
    <cfRule type="containsText" dxfId="241" priority="156" operator="containsText" text="_">
      <formula>NOT(ISERROR(SEARCH("_",F18)))</formula>
    </cfRule>
  </conditionalFormatting>
  <conditionalFormatting sqref="B20">
    <cfRule type="containsBlanks" dxfId="240" priority="154">
      <formula>LEN(TRIM(B20))=0</formula>
    </cfRule>
    <cfRule type="containsText" dxfId="239" priority="155" operator="containsText" text="_">
      <formula>NOT(ISERROR(SEARCH("_",B20)))</formula>
    </cfRule>
  </conditionalFormatting>
  <conditionalFormatting sqref="B21 F21">
    <cfRule type="containsBlanks" dxfId="238" priority="151">
      <formula>LEN(TRIM(B21))=0</formula>
    </cfRule>
  </conditionalFormatting>
  <conditionalFormatting sqref="F21">
    <cfRule type="containsText" dxfId="237" priority="150" operator="containsText" text="_">
      <formula>NOT(ISERROR(SEARCH("_",F21)))</formula>
    </cfRule>
  </conditionalFormatting>
  <conditionalFormatting sqref="B23">
    <cfRule type="containsBlanks" dxfId="236" priority="148">
      <formula>LEN(TRIM(B23))=0</formula>
    </cfRule>
    <cfRule type="containsText" dxfId="235" priority="149" operator="containsText" text="_">
      <formula>NOT(ISERROR(SEARCH("_",B23)))</formula>
    </cfRule>
  </conditionalFormatting>
  <conditionalFormatting sqref="B24 F24">
    <cfRule type="containsBlanks" dxfId="234" priority="145">
      <formula>LEN(TRIM(B24))=0</formula>
    </cfRule>
  </conditionalFormatting>
  <conditionalFormatting sqref="F24">
    <cfRule type="containsText" dxfId="233" priority="144" operator="containsText" text="_">
      <formula>NOT(ISERROR(SEARCH("_",F24)))</formula>
    </cfRule>
  </conditionalFormatting>
  <conditionalFormatting sqref="B26">
    <cfRule type="containsBlanks" dxfId="232" priority="142">
      <formula>LEN(TRIM(B26))=0</formula>
    </cfRule>
    <cfRule type="containsText" dxfId="231" priority="143" operator="containsText" text="_">
      <formula>NOT(ISERROR(SEARCH("_",B26)))</formula>
    </cfRule>
  </conditionalFormatting>
  <conditionalFormatting sqref="B27 F27">
    <cfRule type="containsBlanks" dxfId="230" priority="139">
      <formula>LEN(TRIM(B27))=0</formula>
    </cfRule>
  </conditionalFormatting>
  <conditionalFormatting sqref="F27">
    <cfRule type="containsText" dxfId="229" priority="138" operator="containsText" text="_">
      <formula>NOT(ISERROR(SEARCH("_",F27)))</formula>
    </cfRule>
  </conditionalFormatting>
  <conditionalFormatting sqref="B29">
    <cfRule type="containsBlanks" dxfId="228" priority="136">
      <formula>LEN(TRIM(B29))=0</formula>
    </cfRule>
    <cfRule type="containsText" dxfId="227" priority="137" operator="containsText" text="_">
      <formula>NOT(ISERROR(SEARCH("_",B29)))</formula>
    </cfRule>
  </conditionalFormatting>
  <conditionalFormatting sqref="B30 F30">
    <cfRule type="containsBlanks" dxfId="226" priority="133">
      <formula>LEN(TRIM(B30))=0</formula>
    </cfRule>
  </conditionalFormatting>
  <conditionalFormatting sqref="F30">
    <cfRule type="containsText" dxfId="225" priority="132" operator="containsText" text="_">
      <formula>NOT(ISERROR(SEARCH("_",F30)))</formula>
    </cfRule>
  </conditionalFormatting>
  <conditionalFormatting sqref="B32">
    <cfRule type="containsBlanks" dxfId="224" priority="130">
      <formula>LEN(TRIM(B32))=0</formula>
    </cfRule>
    <cfRule type="containsText" dxfId="223" priority="131" operator="containsText" text="_">
      <formula>NOT(ISERROR(SEARCH("_",B32)))</formula>
    </cfRule>
  </conditionalFormatting>
  <conditionalFormatting sqref="B33 F33">
    <cfRule type="containsBlanks" dxfId="222" priority="127">
      <formula>LEN(TRIM(B33))=0</formula>
    </cfRule>
  </conditionalFormatting>
  <conditionalFormatting sqref="F33">
    <cfRule type="containsText" dxfId="221" priority="126" operator="containsText" text="_">
      <formula>NOT(ISERROR(SEARCH("_",F33)))</formula>
    </cfRule>
  </conditionalFormatting>
  <conditionalFormatting sqref="B35">
    <cfRule type="containsBlanks" dxfId="220" priority="124">
      <formula>LEN(TRIM(B35))=0</formula>
    </cfRule>
    <cfRule type="containsText" dxfId="219" priority="125" operator="containsText" text="_">
      <formula>NOT(ISERROR(SEARCH("_",B35)))</formula>
    </cfRule>
  </conditionalFormatting>
  <conditionalFormatting sqref="B36 F36">
    <cfRule type="containsBlanks" dxfId="218" priority="121">
      <formula>LEN(TRIM(B36))=0</formula>
    </cfRule>
  </conditionalFormatting>
  <conditionalFormatting sqref="F36">
    <cfRule type="containsText" dxfId="217" priority="120" operator="containsText" text="_">
      <formula>NOT(ISERROR(SEARCH("_",F36)))</formula>
    </cfRule>
  </conditionalFormatting>
  <conditionalFormatting sqref="B38">
    <cfRule type="containsBlanks" dxfId="216" priority="118">
      <formula>LEN(TRIM(B38))=0</formula>
    </cfRule>
    <cfRule type="containsText" dxfId="215" priority="119" operator="containsText" text="_">
      <formula>NOT(ISERROR(SEARCH("_",B38)))</formula>
    </cfRule>
  </conditionalFormatting>
  <conditionalFormatting sqref="B39 F39">
    <cfRule type="containsBlanks" dxfId="214" priority="115">
      <formula>LEN(TRIM(B39))=0</formula>
    </cfRule>
  </conditionalFormatting>
  <conditionalFormatting sqref="F39">
    <cfRule type="containsText" dxfId="213" priority="114" operator="containsText" text="_">
      <formula>NOT(ISERROR(SEARCH("_",F39)))</formula>
    </cfRule>
  </conditionalFormatting>
  <conditionalFormatting sqref="B41">
    <cfRule type="containsBlanks" dxfId="212" priority="112">
      <formula>LEN(TRIM(B41))=0</formula>
    </cfRule>
    <cfRule type="containsText" dxfId="211" priority="113" operator="containsText" text="_">
      <formula>NOT(ISERROR(SEARCH("_",B41)))</formula>
    </cfRule>
  </conditionalFormatting>
  <conditionalFormatting sqref="B42 F42">
    <cfRule type="containsBlanks" dxfId="210" priority="109">
      <formula>LEN(TRIM(B42))=0</formula>
    </cfRule>
  </conditionalFormatting>
  <conditionalFormatting sqref="F42">
    <cfRule type="containsText" dxfId="209" priority="108" operator="containsText" text="_">
      <formula>NOT(ISERROR(SEARCH("_",F42)))</formula>
    </cfRule>
  </conditionalFormatting>
  <conditionalFormatting sqref="B44">
    <cfRule type="containsBlanks" dxfId="208" priority="106">
      <formula>LEN(TRIM(B44))=0</formula>
    </cfRule>
    <cfRule type="containsText" dxfId="207" priority="107" operator="containsText" text="_">
      <formula>NOT(ISERROR(SEARCH("_",B44)))</formula>
    </cfRule>
  </conditionalFormatting>
  <conditionalFormatting sqref="B45 F45">
    <cfRule type="containsBlanks" dxfId="206" priority="103">
      <formula>LEN(TRIM(B45))=0</formula>
    </cfRule>
  </conditionalFormatting>
  <conditionalFormatting sqref="F45">
    <cfRule type="containsText" dxfId="205" priority="102" operator="containsText" text="_">
      <formula>NOT(ISERROR(SEARCH("_",F45)))</formula>
    </cfRule>
  </conditionalFormatting>
  <conditionalFormatting sqref="B47">
    <cfRule type="containsBlanks" dxfId="204" priority="100">
      <formula>LEN(TRIM(B47))=0</formula>
    </cfRule>
    <cfRule type="containsText" dxfId="203" priority="101" operator="containsText" text="_">
      <formula>NOT(ISERROR(SEARCH("_",B47)))</formula>
    </cfRule>
  </conditionalFormatting>
  <conditionalFormatting sqref="B48 F48">
    <cfRule type="containsBlanks" dxfId="202" priority="97">
      <formula>LEN(TRIM(B48))=0</formula>
    </cfRule>
  </conditionalFormatting>
  <conditionalFormatting sqref="F48">
    <cfRule type="containsText" dxfId="201" priority="96" operator="containsText" text="_">
      <formula>NOT(ISERROR(SEARCH("_",F48)))</formula>
    </cfRule>
  </conditionalFormatting>
  <conditionalFormatting sqref="B50">
    <cfRule type="containsBlanks" dxfId="200" priority="94">
      <formula>LEN(TRIM(B50))=0</formula>
    </cfRule>
    <cfRule type="containsText" dxfId="199" priority="95" operator="containsText" text="_">
      <formula>NOT(ISERROR(SEARCH("_",B50)))</formula>
    </cfRule>
  </conditionalFormatting>
  <conditionalFormatting sqref="B51 F51">
    <cfRule type="containsBlanks" dxfId="198" priority="91">
      <formula>LEN(TRIM(B51))=0</formula>
    </cfRule>
  </conditionalFormatting>
  <conditionalFormatting sqref="F51">
    <cfRule type="containsText" dxfId="197" priority="90" operator="containsText" text="_">
      <formula>NOT(ISERROR(SEARCH("_",F51)))</formula>
    </cfRule>
  </conditionalFormatting>
  <conditionalFormatting sqref="B53">
    <cfRule type="containsBlanks" dxfId="196" priority="88">
      <formula>LEN(TRIM(B53))=0</formula>
    </cfRule>
    <cfRule type="containsText" dxfId="195" priority="89" operator="containsText" text="_">
      <formula>NOT(ISERROR(SEARCH("_",B53)))</formula>
    </cfRule>
  </conditionalFormatting>
  <conditionalFormatting sqref="B54 F54">
    <cfRule type="containsBlanks" dxfId="194" priority="85">
      <formula>LEN(TRIM(B54))=0</formula>
    </cfRule>
  </conditionalFormatting>
  <conditionalFormatting sqref="F54">
    <cfRule type="containsText" dxfId="193" priority="84" operator="containsText" text="_">
      <formula>NOT(ISERROR(SEARCH("_",F54)))</formula>
    </cfRule>
  </conditionalFormatting>
  <conditionalFormatting sqref="B56">
    <cfRule type="containsBlanks" dxfId="192" priority="82">
      <formula>LEN(TRIM(B56))=0</formula>
    </cfRule>
    <cfRule type="containsText" dxfId="191" priority="83" operator="containsText" text="_">
      <formula>NOT(ISERROR(SEARCH("_",B56)))</formula>
    </cfRule>
  </conditionalFormatting>
  <conditionalFormatting sqref="B57 F57">
    <cfRule type="containsBlanks" dxfId="190" priority="79">
      <formula>LEN(TRIM(B57))=0</formula>
    </cfRule>
  </conditionalFormatting>
  <conditionalFormatting sqref="F57">
    <cfRule type="containsText" dxfId="189" priority="78" operator="containsText" text="_">
      <formula>NOT(ISERROR(SEARCH("_",F57)))</formula>
    </cfRule>
  </conditionalFormatting>
  <conditionalFormatting sqref="B59">
    <cfRule type="containsBlanks" dxfId="188" priority="76">
      <formula>LEN(TRIM(B59))=0</formula>
    </cfRule>
    <cfRule type="containsText" dxfId="187" priority="77" operator="containsText" text="_">
      <formula>NOT(ISERROR(SEARCH("_",B59)))</formula>
    </cfRule>
  </conditionalFormatting>
  <conditionalFormatting sqref="B60 F60">
    <cfRule type="containsBlanks" dxfId="186" priority="73">
      <formula>LEN(TRIM(B60))=0</formula>
    </cfRule>
  </conditionalFormatting>
  <conditionalFormatting sqref="F60">
    <cfRule type="containsText" dxfId="185" priority="72" operator="containsText" text="_">
      <formula>NOT(ISERROR(SEARCH("_",F60)))</formula>
    </cfRule>
  </conditionalFormatting>
  <conditionalFormatting sqref="B62">
    <cfRule type="containsBlanks" dxfId="184" priority="70">
      <formula>LEN(TRIM(B62))=0</formula>
    </cfRule>
    <cfRule type="containsText" dxfId="183" priority="71" operator="containsText" text="_">
      <formula>NOT(ISERROR(SEARCH("_",B62)))</formula>
    </cfRule>
  </conditionalFormatting>
  <conditionalFormatting sqref="B63 F63">
    <cfRule type="containsBlanks" dxfId="182" priority="67">
      <formula>LEN(TRIM(B63))=0</formula>
    </cfRule>
  </conditionalFormatting>
  <conditionalFormatting sqref="F63">
    <cfRule type="containsText" dxfId="181" priority="66" operator="containsText" text="_">
      <formula>NOT(ISERROR(SEARCH("_",F63)))</formula>
    </cfRule>
  </conditionalFormatting>
  <conditionalFormatting sqref="B65">
    <cfRule type="containsBlanks" dxfId="180" priority="64">
      <formula>LEN(TRIM(B65))=0</formula>
    </cfRule>
    <cfRule type="containsText" dxfId="179" priority="65" operator="containsText" text="_">
      <formula>NOT(ISERROR(SEARCH("_",B65)))</formula>
    </cfRule>
  </conditionalFormatting>
  <conditionalFormatting sqref="B66 F66">
    <cfRule type="containsBlanks" dxfId="178" priority="61">
      <formula>LEN(TRIM(B66))=0</formula>
    </cfRule>
  </conditionalFormatting>
  <conditionalFormatting sqref="F66">
    <cfRule type="containsText" dxfId="177" priority="60" operator="containsText" text="_">
      <formula>NOT(ISERROR(SEARCH("_",F66)))</formula>
    </cfRule>
  </conditionalFormatting>
  <conditionalFormatting sqref="D8 D11 D14 D17 D20 D23 D26 D29 D32 D35 D38 D41 D44 D47 D50 D53 D56 D59 D62 D65">
    <cfRule type="containsBlanks" dxfId="176" priority="56">
      <formula>LEN(TRIM(D8))=0</formula>
    </cfRule>
    <cfRule type="containsText" dxfId="175" priority="57" operator="containsText" text="_">
      <formula>NOT(ISERROR(SEARCH("_",D8)))</formula>
    </cfRule>
  </conditionalFormatting>
  <conditionalFormatting sqref="F17">
    <cfRule type="containsBlanks" dxfId="174" priority="50">
      <formula>LEN(TRIM(F17))=0</formula>
    </cfRule>
    <cfRule type="containsText" dxfId="173" priority="51" operator="containsText" text="_">
      <formula>NOT(ISERROR(SEARCH("_",F17)))</formula>
    </cfRule>
  </conditionalFormatting>
  <conditionalFormatting sqref="F20">
    <cfRule type="containsBlanks" dxfId="172" priority="48">
      <formula>LEN(TRIM(F20))=0</formula>
    </cfRule>
    <cfRule type="containsText" dxfId="171" priority="49" operator="containsText" text="_">
      <formula>NOT(ISERROR(SEARCH("_",F20)))</formula>
    </cfRule>
  </conditionalFormatting>
  <conditionalFormatting sqref="F23">
    <cfRule type="containsBlanks" dxfId="170" priority="46">
      <formula>LEN(TRIM(F23))=0</formula>
    </cfRule>
    <cfRule type="containsText" dxfId="169" priority="47" operator="containsText" text="_">
      <formula>NOT(ISERROR(SEARCH("_",F23)))</formula>
    </cfRule>
  </conditionalFormatting>
  <conditionalFormatting sqref="F26">
    <cfRule type="containsBlanks" dxfId="168" priority="44">
      <formula>LEN(TRIM(F26))=0</formula>
    </cfRule>
    <cfRule type="containsText" dxfId="167" priority="45" operator="containsText" text="_">
      <formula>NOT(ISERROR(SEARCH("_",F26)))</formula>
    </cfRule>
  </conditionalFormatting>
  <conditionalFormatting sqref="F29">
    <cfRule type="containsBlanks" dxfId="166" priority="42">
      <formula>LEN(TRIM(F29))=0</formula>
    </cfRule>
    <cfRule type="containsText" dxfId="165" priority="43" operator="containsText" text="_">
      <formula>NOT(ISERROR(SEARCH("_",F29)))</formula>
    </cfRule>
  </conditionalFormatting>
  <conditionalFormatting sqref="F32">
    <cfRule type="containsBlanks" dxfId="164" priority="40">
      <formula>LEN(TRIM(F32))=0</formula>
    </cfRule>
    <cfRule type="containsText" dxfId="163" priority="41" operator="containsText" text="_">
      <formula>NOT(ISERROR(SEARCH("_",F32)))</formula>
    </cfRule>
  </conditionalFormatting>
  <conditionalFormatting sqref="F35">
    <cfRule type="containsBlanks" dxfId="162" priority="38">
      <formula>LEN(TRIM(F35))=0</formula>
    </cfRule>
    <cfRule type="containsText" dxfId="161" priority="39" operator="containsText" text="_">
      <formula>NOT(ISERROR(SEARCH("_",F35)))</formula>
    </cfRule>
  </conditionalFormatting>
  <conditionalFormatting sqref="F38">
    <cfRule type="containsBlanks" dxfId="160" priority="36">
      <formula>LEN(TRIM(F38))=0</formula>
    </cfRule>
    <cfRule type="containsText" dxfId="159" priority="37" operator="containsText" text="_">
      <formula>NOT(ISERROR(SEARCH("_",F38)))</formula>
    </cfRule>
  </conditionalFormatting>
  <conditionalFormatting sqref="F41">
    <cfRule type="containsBlanks" dxfId="158" priority="34">
      <formula>LEN(TRIM(F41))=0</formula>
    </cfRule>
    <cfRule type="containsText" dxfId="157" priority="35" operator="containsText" text="_">
      <formula>NOT(ISERROR(SEARCH("_",F41)))</formula>
    </cfRule>
  </conditionalFormatting>
  <conditionalFormatting sqref="F44">
    <cfRule type="containsBlanks" dxfId="156" priority="32">
      <formula>LEN(TRIM(F44))=0</formula>
    </cfRule>
    <cfRule type="containsText" dxfId="155" priority="33" operator="containsText" text="_">
      <formula>NOT(ISERROR(SEARCH("_",F44)))</formula>
    </cfRule>
  </conditionalFormatting>
  <conditionalFormatting sqref="F47">
    <cfRule type="containsBlanks" dxfId="154" priority="30">
      <formula>LEN(TRIM(F47))=0</formula>
    </cfRule>
    <cfRule type="containsText" dxfId="153" priority="31" operator="containsText" text="_">
      <formula>NOT(ISERROR(SEARCH("_",F47)))</formula>
    </cfRule>
  </conditionalFormatting>
  <conditionalFormatting sqref="F50">
    <cfRule type="containsBlanks" dxfId="152" priority="28">
      <formula>LEN(TRIM(F50))=0</formula>
    </cfRule>
    <cfRule type="containsText" dxfId="151" priority="29" operator="containsText" text="_">
      <formula>NOT(ISERROR(SEARCH("_",F50)))</formula>
    </cfRule>
  </conditionalFormatting>
  <conditionalFormatting sqref="F53">
    <cfRule type="containsBlanks" dxfId="150" priority="26">
      <formula>LEN(TRIM(F53))=0</formula>
    </cfRule>
    <cfRule type="containsText" dxfId="149" priority="27" operator="containsText" text="_">
      <formula>NOT(ISERROR(SEARCH("_",F53)))</formula>
    </cfRule>
  </conditionalFormatting>
  <conditionalFormatting sqref="F56">
    <cfRule type="containsBlanks" dxfId="148" priority="24">
      <formula>LEN(TRIM(F56))=0</formula>
    </cfRule>
    <cfRule type="containsText" dxfId="147" priority="25" operator="containsText" text="_">
      <formula>NOT(ISERROR(SEARCH("_",F56)))</formula>
    </cfRule>
  </conditionalFormatting>
  <conditionalFormatting sqref="F59">
    <cfRule type="containsBlanks" dxfId="146" priority="22">
      <formula>LEN(TRIM(F59))=0</formula>
    </cfRule>
    <cfRule type="containsText" dxfId="145" priority="23" operator="containsText" text="_">
      <formula>NOT(ISERROR(SEARCH("_",F59)))</formula>
    </cfRule>
  </conditionalFormatting>
  <conditionalFormatting sqref="F62">
    <cfRule type="containsBlanks" dxfId="144" priority="20">
      <formula>LEN(TRIM(F62))=0</formula>
    </cfRule>
    <cfRule type="containsText" dxfId="143" priority="21" operator="containsText" text="_">
      <formula>NOT(ISERROR(SEARCH("_",F62)))</formula>
    </cfRule>
  </conditionalFormatting>
  <conditionalFormatting sqref="F65">
    <cfRule type="containsBlanks" dxfId="142" priority="18">
      <formula>LEN(TRIM(F65))=0</formula>
    </cfRule>
    <cfRule type="containsText" dxfId="141" priority="19" operator="containsText" text="_">
      <formula>NOT(ISERROR(SEARCH("_",F65)))</formula>
    </cfRule>
  </conditionalFormatting>
  <conditionalFormatting sqref="B5">
    <cfRule type="containsBlanks" dxfId="140" priority="17">
      <formula>LEN(TRIM(B5))=0</formula>
    </cfRule>
  </conditionalFormatting>
  <conditionalFormatting sqref="B14">
    <cfRule type="containsBlanks" dxfId="139" priority="15">
      <formula>LEN(TRIM(B14))=0</formula>
    </cfRule>
    <cfRule type="containsText" dxfId="138" priority="16" operator="containsText" text="_">
      <formula>NOT(ISERROR(SEARCH("_",B14)))</formula>
    </cfRule>
  </conditionalFormatting>
  <conditionalFormatting sqref="B11">
    <cfRule type="containsBlanks" dxfId="137" priority="13">
      <formula>LEN(TRIM(B11))=0</formula>
    </cfRule>
    <cfRule type="containsText" dxfId="136" priority="14" operator="containsText" text="_">
      <formula>NOT(ISERROR(SEARCH("_",B11)))</formula>
    </cfRule>
  </conditionalFormatting>
  <conditionalFormatting sqref="F14">
    <cfRule type="containsBlanks" dxfId="135" priority="9">
      <formula>LEN(TRIM(F14))=0</formula>
    </cfRule>
    <cfRule type="containsText" dxfId="134" priority="10" operator="containsText" text="_">
      <formula>NOT(ISERROR(SEARCH("_",F14)))</formula>
    </cfRule>
  </conditionalFormatting>
  <conditionalFormatting sqref="F11">
    <cfRule type="containsBlanks" dxfId="133" priority="7">
      <formula>LEN(TRIM(F11))=0</formula>
    </cfRule>
    <cfRule type="containsText" dxfId="132" priority="8" operator="containsText" text="_">
      <formula>NOT(ISERROR(SEARCH("_",F11)))</formula>
    </cfRule>
  </conditionalFormatting>
  <conditionalFormatting sqref="B8">
    <cfRule type="containsBlanks" dxfId="131" priority="3">
      <formula>LEN(TRIM(B8))=0</formula>
    </cfRule>
    <cfRule type="containsText" dxfId="130" priority="4" operator="containsText" text="_">
      <formula>NOT(ISERROR(SEARCH("_",B8)))</formula>
    </cfRule>
  </conditionalFormatting>
  <conditionalFormatting sqref="F8">
    <cfRule type="containsBlanks" dxfId="129" priority="1">
      <formula>LEN(TRIM(F8))=0</formula>
    </cfRule>
    <cfRule type="containsText" dxfId="128" priority="2" operator="containsText" text="_">
      <formula>NOT(ISERROR(SEARCH("_",F8)))</formula>
    </cfRule>
  </conditionalFormatting>
  <dataValidations count="2">
    <dataValidation type="whole" errorStyle="warning" allowBlank="1" showErrorMessage="1" errorTitle="Too many / too few questions!" error="Computer will assume 20." sqref="H2" xr:uid="{48437147-0E0A-4E52-A05E-FE05AF80D710}">
      <formula1>1</formula1>
      <formula2>20</formula2>
    </dataValidation>
    <dataValidation type="list" errorStyle="information" allowBlank="1" showErrorMessage="1" errorTitle="Invalid Choice." error="Computer will assume 'Always' unless you choose otherwise!" sqref="G6:H6" xr:uid="{48D87360-AB3A-4C77-80B6-81CEC76D8A0D}">
      <formula1>"Show Tools?,Always,Sometimes"</formula1>
    </dataValidation>
  </dataValidations>
  <hyperlinks>
    <hyperlink ref="F4" r:id="rId1" tooltip="CLICK to use Counting Pebbles" display="http://www.barefacedmaths.co.uk/Pebbles.htm" xr:uid="{3C46851B-AC95-46C5-870A-B529B1571DC6}"/>
    <hyperlink ref="I1" location="Summary!C2" tooltip="CLICK to see your results and collect rewards" display="Summary -&gt;" xr:uid="{F55E4895-BF77-41EC-902D-8229A22273C0}"/>
    <hyperlink ref="B2:C2" location="Intro!I5" tooltip="CLICK to revisit INSTRUCTIONS or CHANGE TOPIC" display="&lt;- Intro" xr:uid="{D4A8FF4B-4B6A-4B06-8159-F22FBF36F3B5}"/>
    <hyperlink ref="G4:H4" r:id="rId2" tooltip="CLICK to use an Abacus" display="http://www.barefacedmaths.co.uk/resources_files/Abacus.xlsx" xr:uid="{9C20C137-48C6-4885-8FE4-626C8F4DBBB2}"/>
    <hyperlink ref="I3" r:id="rId3" tooltip="CLICK to use Cuisenaire Rods" display="http://www.barefacedmaths.co.uk/Cuisennaire.htm" xr:uid="{8C62D496-DA17-4623-8666-9C16A8CD9180}"/>
    <hyperlink ref="I4" location="Numberlines!D2" tooltip="CLICK to use numberlines." display="Numberlines!D2" xr:uid="{48B54722-B09F-4CBC-A76B-DC18EBC1E691}"/>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3145-0BDF-42C8-97E7-C5ECE81EAADB}">
  <sheetPr>
    <tabColor rgb="FF92D050"/>
  </sheetPr>
  <dimension ref="A1:X66"/>
  <sheetViews>
    <sheetView showGridLines="0" showRowColHeaders="0" workbookViewId="0">
      <pane xSplit="1" ySplit="5" topLeftCell="B6" activePane="bottomRight" state="frozen"/>
      <selection pane="topRight" activeCell="B1" sqref="B1"/>
      <selection pane="bottomLeft" activeCell="A6" sqref="A6"/>
      <selection pane="bottomRight" activeCell="D2" sqref="D2"/>
    </sheetView>
  </sheetViews>
  <sheetFormatPr defaultRowHeight="14.4" x14ac:dyDescent="0.3"/>
  <cols>
    <col min="1" max="1" width="5.44140625" style="89" customWidth="1"/>
    <col min="2" max="2" width="6.33203125" customWidth="1"/>
    <col min="3" max="3" width="2.6640625" customWidth="1"/>
    <col min="4" max="4" width="6.33203125" customWidth="1"/>
    <col min="5" max="5" width="4" customWidth="1"/>
    <col min="6" max="6" width="6.88671875" customWidth="1"/>
    <col min="7" max="7" width="3.21875" customWidth="1"/>
    <col min="8" max="8" width="6.5546875" customWidth="1"/>
    <col min="9" max="9" width="20.88671875" customWidth="1"/>
    <col min="10" max="24" width="8.88671875" hidden="1" customWidth="1"/>
  </cols>
  <sheetData>
    <row r="1" spans="1:24" ht="15" thickBot="1" x14ac:dyDescent="0.35">
      <c r="E1" s="27" t="s">
        <v>62</v>
      </c>
      <c r="I1" s="91" t="s">
        <v>16</v>
      </c>
      <c r="J1" t="str">
        <f>_xlfn.UNICHAR(10003)</f>
        <v>✓</v>
      </c>
      <c r="K1">
        <f>IF(ISBLANK(H2),0,IF(OR(H2&lt;1,H2&gt;20),20,H2))</f>
        <v>0</v>
      </c>
      <c r="L1" t="s">
        <v>36</v>
      </c>
      <c r="M1">
        <f>IF(N4&gt;0,1,0)</f>
        <v>0</v>
      </c>
      <c r="N1" t="s">
        <v>50</v>
      </c>
      <c r="O1">
        <f>IF(AND(ISBLANK(D2),ISBLANK(F2)),1,IF(M2&gt;0,M2,IF(T1&lt;0,MIN(ABS(M3),ABS(L3),1),MIN(ABS(L3),ABS(M3)))))</f>
        <v>1</v>
      </c>
      <c r="P1" t="s">
        <v>51</v>
      </c>
      <c r="Q1">
        <f>IF(AND(ISBLANK(D2),ISBLANK(F2)),1,IF(M2&gt;0,M2,IF(T1&lt;0,MAX(ABS(M3),ABS(L3),1),MAX(ABS(L3),ABS(M3)))))</f>
        <v>1</v>
      </c>
      <c r="R1">
        <f>Q1-O1</f>
        <v>0</v>
      </c>
      <c r="S1" t="s">
        <v>52</v>
      </c>
      <c r="T1">
        <f>IF(OR(L3&lt;0,M3&lt;0),-1,1)</f>
        <v>1</v>
      </c>
      <c r="U1" t="s">
        <v>68</v>
      </c>
      <c r="V1">
        <f>IF(OR(ISBLANK(D2),ISBLANK(F2)),0,IF(AND(D2&lt;0,F2&lt;0),-2,IF(OR(D2&lt;0,F2&lt;0),-1,1)))</f>
        <v>0</v>
      </c>
      <c r="W1" t="s">
        <v>71</v>
      </c>
      <c r="X1">
        <f>X2-V2</f>
        <v>0</v>
      </c>
    </row>
    <row r="2" spans="1:24" ht="18.600000000000001" thickBot="1" x14ac:dyDescent="0.4">
      <c r="B2" s="112" t="str">
        <f>IF(AND(ISBLANK(D2),ISBLANK(F2)),"","&lt;- Intro")</f>
        <v/>
      </c>
      <c r="C2" s="125"/>
      <c r="D2" s="85"/>
      <c r="E2" s="27" t="s">
        <v>0</v>
      </c>
      <c r="F2" s="85"/>
      <c r="G2" s="27" t="s">
        <v>21</v>
      </c>
      <c r="H2" s="85"/>
      <c r="I2" s="29" t="s">
        <v>22</v>
      </c>
      <c r="J2" t="str">
        <f>_xlfn.UNICHAR(247)</f>
        <v>÷</v>
      </c>
      <c r="L2" t="s">
        <v>42</v>
      </c>
      <c r="M2">
        <f>IF(AND(L3="",NOT(M3="")),ABS(M3),IF(AND(M3="",NOT(L3="")),ABS(L3),0))</f>
        <v>0</v>
      </c>
      <c r="N2" t="s">
        <v>48</v>
      </c>
      <c r="O2">
        <f>IF(OR(M2&gt;0,ABS(F2-D2)&lt;5),MIN(D2,F2,0),MIN(D2,F2))</f>
        <v>0</v>
      </c>
      <c r="P2" t="s">
        <v>49</v>
      </c>
      <c r="Q2">
        <f>IF(OR(M2&gt;0,ABS(F2-D2)&lt;5),MAX(D2,F2,12),MAX(D2,F2))</f>
        <v>12</v>
      </c>
      <c r="R2">
        <f>MAX(D2,F2)-MIN(D2,F2)</f>
        <v>0</v>
      </c>
      <c r="U2" t="s">
        <v>66</v>
      </c>
      <c r="V2">
        <f>IF(V1&lt;0,0,MIN(D2,F2))</f>
        <v>0</v>
      </c>
      <c r="W2" t="s">
        <v>67</v>
      </c>
      <c r="X2">
        <f>IF(V1&lt;-1,MAX(ABS(D2),ABS(F2)),MAX(D2,F2))</f>
        <v>0</v>
      </c>
    </row>
    <row r="3" spans="1:24" x14ac:dyDescent="0.3">
      <c r="A3" s="111" t="str">
        <f>IF(Intro!C5="enter name here","",Intro!C5)</f>
        <v/>
      </c>
      <c r="B3" s="111"/>
      <c r="C3" s="111"/>
      <c r="D3" s="111"/>
      <c r="E3" s="111"/>
      <c r="F3" s="111"/>
      <c r="G3" s="110" t="str">
        <f>IF(Intro!C6="enter date","",Intro!C6)</f>
        <v/>
      </c>
      <c r="H3" s="110"/>
      <c r="I3" s="44" t="str">
        <f>IF(OR(G6="Sometimes",G6="Show Tools?"),IF(Q4&gt;0,"Cuisenaire Rods",""),"Cuisenaire Rods")</f>
        <v/>
      </c>
      <c r="K3" s="47" t="s">
        <v>53</v>
      </c>
      <c r="L3" s="48" t="str">
        <f>IF(ISBLANK(D2),"",IF(D2=0,1,D2))</f>
        <v/>
      </c>
      <c r="M3" s="49" t="str">
        <f>IF(ISBLANK(F2),"",IF(F2=0,1,F2))</f>
        <v/>
      </c>
      <c r="Q3" t="s">
        <v>71</v>
      </c>
      <c r="R3" t="s">
        <v>72</v>
      </c>
    </row>
    <row r="4" spans="1:24" ht="15" thickBot="1" x14ac:dyDescent="0.35">
      <c r="C4" s="27" t="s">
        <v>45</v>
      </c>
      <c r="F4" s="90" t="str">
        <f>IF(OR(G6="Sometimes",G6="Show Tools?"),IF(Q4&gt;0,"Pebbles",""),"Pebbles")</f>
        <v/>
      </c>
      <c r="G4" s="114" t="str">
        <f>IF(OR(G6="Sometimes",G6="Show Tools?"),IF(Q4&gt;0,"Abacus",""),"Abacus")</f>
        <v/>
      </c>
      <c r="H4" s="114"/>
      <c r="I4" s="40" t="str">
        <f>IF(OR(G6="Sometimes",G6="Show Tools?"),IF(Q4&gt;0,"Numberlines",""),"Numberlines")</f>
        <v/>
      </c>
      <c r="K4">
        <f>SUM(K7:K64)</f>
        <v>0</v>
      </c>
      <c r="L4">
        <f>SUM(L7:L64)</f>
        <v>0</v>
      </c>
      <c r="N4">
        <f t="shared" ref="N4:P4" si="0">SUM(N7:N64)</f>
        <v>0</v>
      </c>
      <c r="P4">
        <f t="shared" si="0"/>
        <v>0</v>
      </c>
      <c r="Q4">
        <f>SUM(Q7:Q64)</f>
        <v>0</v>
      </c>
      <c r="R4">
        <f t="shared" ref="R4" ca="1" si="1">SUM(R7:R64)</f>
        <v>0</v>
      </c>
      <c r="T4" t="s">
        <v>55</v>
      </c>
    </row>
    <row r="5" spans="1:24" ht="19.2" thickTop="1" thickBot="1" x14ac:dyDescent="0.35">
      <c r="B5" s="86" t="str">
        <f>IF(AND(P4=N4,Q4=0,N4&lt;K1),R4,"")</f>
        <v/>
      </c>
      <c r="D5" s="50"/>
      <c r="F5" s="31" t="str">
        <f>IF(OR(K4&lt;K1,K1&lt;1),"","Well done!")</f>
        <v/>
      </c>
      <c r="G5" s="38" t="str">
        <f>IF(OR(K4&lt;K1,K1&lt;1),"",K4)</f>
        <v/>
      </c>
      <c r="H5" s="38" t="str">
        <f>IF(OR(K4&lt;K1,K1&lt;1),"","out of")</f>
        <v/>
      </c>
      <c r="I5" s="39" t="str">
        <f>IF(OR(K4&lt;K1,K1&lt;1),"",_xlfn.CONCAT(K1," with ",L4,IF(L4=1," correction!"," corrections!")))</f>
        <v/>
      </c>
      <c r="K5" t="s">
        <v>27</v>
      </c>
      <c r="L5" t="s">
        <v>28</v>
      </c>
      <c r="N5" t="s">
        <v>29</v>
      </c>
      <c r="P5" t="s">
        <v>33</v>
      </c>
      <c r="Q5" t="s">
        <v>31</v>
      </c>
      <c r="R5" t="s">
        <v>69</v>
      </c>
      <c r="S5" t="s">
        <v>70</v>
      </c>
      <c r="T5" t="s">
        <v>56</v>
      </c>
      <c r="U5" t="s">
        <v>63</v>
      </c>
    </row>
    <row r="6" spans="1:24" ht="15.6" thickTop="1" thickBot="1" x14ac:dyDescent="0.35">
      <c r="A6"/>
      <c r="G6" s="119" t="s">
        <v>61</v>
      </c>
      <c r="H6" s="120"/>
    </row>
    <row r="7" spans="1:24" ht="18.600000000000001" thickBot="1" x14ac:dyDescent="0.4">
      <c r="A7" s="89" t="str">
        <f>IF($K$1&gt;0,"Q1:   ","")</f>
        <v/>
      </c>
      <c r="B7" s="33" t="str">
        <f>IF(A7="","","_")</f>
        <v/>
      </c>
      <c r="C7" s="30" t="str">
        <f>IF(A7="","","x")</f>
        <v/>
      </c>
      <c r="D7" s="46" t="str">
        <f>IF(OR(B7="",B7="_",ISBLANK(B7)),"",S7)</f>
        <v/>
      </c>
      <c r="E7" s="32" t="str">
        <f>IF(A7="","","=")</f>
        <v/>
      </c>
      <c r="F7" s="33" t="str">
        <f>IF(A7="","","_")</f>
        <v/>
      </c>
      <c r="G7" s="116" t="str">
        <f>IF(OR(ISBLANK(F7),F7="",F7="_"),"",IF(OR(ABS(B7)&lt;2,ABS(D7)&lt;2,ABS(F7)&lt;2),IF(B7*D7=F7,_xlfn.CONCAT($J$1," Excellent! 1s and 0s are tricky!"),"Careful! 1s and 0s are tricky!"),IF(B7*D7=F7,_xlfn.CONCAT($J$1,"    well done!"),IF(ABS(B7*D7)=ABS(F7),"  o^o  Watch the sign!",IF(OR(MOD(F7,B7)=0,MOD(F7,D7)=0),"  o^o  Count multiples carefully!",IF(OR(ABS(B7)&lt;2,ABS(D7)&lt;2),"Careful! 1s and 0s are tricky!","Oops! Check using the Tools above."))))))</f>
        <v/>
      </c>
      <c r="H7" s="118" t="e">
        <f t="shared" ref="H7:I7" si="2">IF(ISBLANK(C7),"",IF(C7-E7=G7,IF(AND(MOD(C7,10)&lt;MOD(E7,10),MOD(C7,10)&gt;0),_xlfn.CONCAT($J$1," brilliant counting back past ",G7-MOD(G7,10)+10),_xlfn.CONCAT($J$1,"    well done!")),IF(C7+E7=G7,"o^o  Subtract DOWN numberlines!",IF(ABS(C7-E7)=G7,"  o^o Watch the sign!",IF(OR(ABS(C7)&lt;2,ABS(E7)&lt;2),"Careful! 1s and 0s are tricky!",IF(AND(MOD(C7,10)&lt;MOD(E7,10),MOD(C7,10)&gt;0),"Careful counting past a 10 or 0!","Oops! Check using the Tools."))))))</f>
        <v>#VALUE!</v>
      </c>
      <c r="I7" s="118" t="e">
        <f t="shared" si="2"/>
        <v>#VALUE!</v>
      </c>
      <c r="J7">
        <f>IF(OR(B7="",B7="_",D7="",D7="_",F7="",F7="_"),0,IF(B7*D7=F7,1,-1))</f>
        <v>0</v>
      </c>
      <c r="K7">
        <f>IF(AND(OR(ISBLANK(F7),F7="",F7="_"),OR(ISBLANK(F8),F8="")),0,IF(OR(J7=1,J8=1),1,0))</f>
        <v>0</v>
      </c>
      <c r="L7">
        <f>IF(OR(AND(J8=0,J7=1),AND(J8=0,J7=0),J8=-1),0,1)</f>
        <v>0</v>
      </c>
      <c r="N7">
        <f>IF(OR(B7="",B7="_",ISBLANK(B7)),0,1)</f>
        <v>0</v>
      </c>
      <c r="P7">
        <f>IF(OR(F7="",F7="_",ISBLANK(F7)),0,1)</f>
        <v>0</v>
      </c>
      <c r="Q7">
        <f>IF(OR(B8="",B8="_"),0,IF(OR(F8="",F8="_"),1,0))</f>
        <v>0</v>
      </c>
      <c r="R7">
        <f ca="1">IF($N$4&lt;T7,INT(RANDBETWEEN($D$2,$F$2)),0)</f>
        <v>0</v>
      </c>
      <c r="S7">
        <f>$D$2+INT($R$2*T8/20)</f>
        <v>0</v>
      </c>
      <c r="T7">
        <v>1</v>
      </c>
      <c r="U7">
        <v>3</v>
      </c>
    </row>
    <row r="8" spans="1:24" ht="18.600000000000001" thickBot="1" x14ac:dyDescent="0.4">
      <c r="A8" s="31" t="str">
        <f>IF(J7=-1,"retry","")</f>
        <v/>
      </c>
      <c r="B8" s="35" t="str">
        <f>IF(J7=-1,B7,"")</f>
        <v/>
      </c>
      <c r="C8" s="34" t="str">
        <f>IF($J7=-1,"x","")</f>
        <v/>
      </c>
      <c r="D8" s="45" t="str">
        <f>IF(J7=-1,D7,"")</f>
        <v/>
      </c>
      <c r="E8" s="34" t="str">
        <f>IF($J7=-1,"=","")</f>
        <v/>
      </c>
      <c r="F8" s="36" t="str">
        <f>IF(J7=-1,"_","")</f>
        <v/>
      </c>
      <c r="G8" s="124" t="str">
        <f>IF(OR(ISBLANK(F8),F8="",F8="_"),"",IF(OR(ABS(B8)&lt;2,ABS(D8)&lt;2),IF(B8*D8=F8,_xlfn.CONCAT($J$1,"   Well corrected!")," Oops! Check again and retype."),IF(B8*D8=F8,_xlfn.CONCAT($J$1,"    Well corrected!"),IF(ABS(B8*D8)=ABS(F8),"  o^o  Watch the sign!"," Oops! Check again and retype."))))</f>
        <v/>
      </c>
      <c r="H8" s="118"/>
      <c r="I8" s="118"/>
      <c r="J8">
        <f>IF(OR(B8="",B8="_",D8="",D8="_",F8="",F8="_"),0,IF(B8*D8=F8,1,-1))</f>
        <v>0</v>
      </c>
      <c r="T8">
        <v>11</v>
      </c>
    </row>
    <row r="9" spans="1:24" ht="15" thickBot="1" x14ac:dyDescent="0.35">
      <c r="B9" s="8">
        <f>IF(OR(B10="",B10="_"),0,IF(B10&lt;0,MOD(ABS(B10),10),MOD(B10,10)))</f>
        <v>0</v>
      </c>
      <c r="D9" s="8"/>
    </row>
    <row r="10" spans="1:24" ht="18.600000000000001" thickBot="1" x14ac:dyDescent="0.4">
      <c r="A10" s="89" t="str">
        <f>IF($K$1&gt;1,"Q2:   ","")</f>
        <v/>
      </c>
      <c r="B10" s="33" t="str">
        <f>IF(A10="","","_")</f>
        <v/>
      </c>
      <c r="C10" s="30" t="str">
        <f>IF(A10="","","-")</f>
        <v/>
      </c>
      <c r="D10" s="46" t="str">
        <f>IF(OR(B10="",B10="_",ISBLANK(B10)),"",IF(OR($T$1&lt;0,B10&gt;S10-1),S10,IF(B10=0,0,IF(B10=1,0,B10-1))))</f>
        <v/>
      </c>
      <c r="E10" s="32" t="str">
        <f>IF(A10="","","=")</f>
        <v/>
      </c>
      <c r="F10" s="33" t="str">
        <f>IF(A10="","","_")</f>
        <v/>
      </c>
      <c r="G10" s="116" t="str">
        <f>IF(OR(F10="",F10="_",ISBLANK(F10)),"",IF(B10-D10=F10,IF(AND(MOD(B10,10)&lt;MOD(D10,10),MOD(B10,10)&gt;0),_xlfn.CONCAT($J$1," brilliant counting back past ",F10-MOD(F10,10)+10),_xlfn.CONCAT($J$1,"    well done!")),IF(B10+D10=F10,"o^o  Subtract DOWN numberlines!",IF(ABS(B10-D10)=F10,"  o^o Watch the sign!",IF(OR(ABS(B10)&lt;2,ABS(D10)&lt;2),"Careful! 1s and 0s are tricky!",IF(AND(MOD(B10,10)&lt;MOD(D10,10),MOD(B10,10)&gt;0),"Careful counting past a 10 or 0!","Oops! Check using the Tools above."))))))</f>
        <v/>
      </c>
      <c r="H10" s="118" t="e">
        <f t="shared" ref="H10:I10" si="3">IF(ISBLANK(C10),"",IF(C10-E10=G10,IF(AND(MOD(C10,10)&lt;MOD(E10,10),MOD(C10,10)&gt;0),_xlfn.CONCAT($J$1," brilliant counting back past ",G10-MOD(G10,10)+10),_xlfn.CONCAT($J$1,"    well done!")),IF(C10+E10=G10,"o^o  Subtract DOWN numberlines!",IF(ABS(C10-E10)=G10,"  o^o Watch the sign!",IF(OR(ABS(C10)&lt;2,ABS(E10)&lt;2),"Careful! 1s and 0s are tricky!",IF(AND(MOD(C10,10)&lt;MOD(E10,10),MOD(C10,10)&gt;0),"Careful counting past a 10 or 0!","Oops! Check using the Tools."))))))</f>
        <v>#VALUE!</v>
      </c>
      <c r="I10" s="118" t="e">
        <f t="shared" si="3"/>
        <v>#VALUE!</v>
      </c>
      <c r="J10">
        <f>IF(OR(B10="",B10="_",D10="",D10="_",F10="",F10="_"),0,IF(B10-D10=F10,1,-1))</f>
        <v>0</v>
      </c>
      <c r="K10">
        <f t="shared" ref="K10" si="4">IF(AND(OR(ISBLANK(F10),F10="",F10="_"),OR(ISBLANK(F11),F11="")),0,IF(OR(J10=1,J11=1),1,0))</f>
        <v>0</v>
      </c>
      <c r="L10">
        <f>IF(OR(AND(J11=0,J10=1),AND(J11=0,J10=0),J11=-1),0,1)</f>
        <v>0</v>
      </c>
      <c r="N10">
        <f>IF(OR(B10="",B10="_",ISBLANK(B10)),0,1)</f>
        <v>0</v>
      </c>
      <c r="P10">
        <f t="shared" ref="P10" si="5">IF(OR(F10="",F10="_",ISBLANK(F10)),0,1)</f>
        <v>0</v>
      </c>
      <c r="Q10">
        <f>IF(OR(B11="",B11="_"),0,IF(OR(F11="",F11="_"),1,0))</f>
        <v>0</v>
      </c>
      <c r="R10">
        <f ca="1">IF($N$4=T7,IF($T$1&gt;0,S10+INT(RANDBETWEEN(0,$X$2-S10)),INT(RANDBETWEEN($D$2,$F$2))),0)</f>
        <v>0</v>
      </c>
      <c r="S10">
        <f>($V$2+INT($X$1*T11/20))</f>
        <v>0</v>
      </c>
      <c r="T10">
        <v>2</v>
      </c>
      <c r="U10">
        <v>2</v>
      </c>
    </row>
    <row r="11" spans="1:24" ht="18.600000000000001" thickBot="1" x14ac:dyDescent="0.4">
      <c r="A11" s="31" t="str">
        <f>IF(J10=-1,"retry","")</f>
        <v/>
      </c>
      <c r="B11" s="35" t="str">
        <f>IF(J10=-1,B10,"")</f>
        <v/>
      </c>
      <c r="C11" s="34" t="str">
        <f>IF($J10=-1,"-","")</f>
        <v/>
      </c>
      <c r="D11" s="45" t="str">
        <f t="shared" ref="D11" si="6">IF(J10=-1,D10,"")</f>
        <v/>
      </c>
      <c r="E11" s="34" t="str">
        <f>IF($J10=-1,"=","")</f>
        <v/>
      </c>
      <c r="F11" s="36" t="str">
        <f>IF(J10=-1,"_","")</f>
        <v/>
      </c>
      <c r="G11" s="124" t="str">
        <f>IF(OR(ISBLANK(F11),F11="",F11="_"),"",IF(B11-D11=F11,IF(AND(MOD(B11,10)&lt;MOD(D11,10),MOD(B11,10)&gt;0),_xlfn.CONCAT($J$1," brilliant counting back past ",F11-MOD(F11,10)+10),_xlfn.CONCAT($J$1,"    Well corrected!"))," Oops! Check again and retype."))</f>
        <v/>
      </c>
      <c r="H11" s="118"/>
      <c r="I11" s="118"/>
      <c r="J11">
        <f>IF(OR(B11="",B11="_",D11="",D11="_",F11="",F11="_"),0,IF(B11-D11=F11,1,-1))</f>
        <v>0</v>
      </c>
      <c r="T11">
        <v>15</v>
      </c>
    </row>
    <row r="12" spans="1:24" ht="15" thickBot="1" x14ac:dyDescent="0.35">
      <c r="B12" s="8">
        <f>IF(OR(B13="",B13="_"),0,IF(B13&lt;0,MOD(ABS(B13),10),MOD(B13,10)))</f>
        <v>0</v>
      </c>
      <c r="D12" s="8"/>
    </row>
    <row r="13" spans="1:24" ht="18.600000000000001" thickBot="1" x14ac:dyDescent="0.4">
      <c r="A13" s="89" t="str">
        <f>IF($K$1&gt;2,"Q3:   ","")</f>
        <v/>
      </c>
      <c r="B13" s="33" t="str">
        <f>IF(A13="","","_")</f>
        <v/>
      </c>
      <c r="C13" s="30" t="str">
        <f t="shared" ref="C13" si="7">IF(A13="","",$J$2)</f>
        <v/>
      </c>
      <c r="D13" s="46" t="str">
        <f t="shared" ref="D13" si="8">IF(OR(B13="",B13="_",ISBLANK(B13)),"",IF(MOD(B13,S13)=0,S13,IF(MOD(B13,5)=0,B13/5,IF(MOD(B13,4)=0,B13/4,IF(MOD(B13,3)=0,B13/3,IF(MOD(B13,2)=0,B13/2,1))))))</f>
        <v/>
      </c>
      <c r="E13" s="32" t="str">
        <f>IF(A13="","","=")</f>
        <v/>
      </c>
      <c r="F13" s="33" t="str">
        <f>IF(A13="","","_")</f>
        <v/>
      </c>
      <c r="G13" s="116" t="str">
        <f>IF(OR(ISBLANK(F13),F13="",F13="_"),"",IF(B13/D13=F13,IF(OR(D13=1,ABS(B13)&lt;2),_xlfn.CONCAT($J$1,"  Excellent! 0s and 1s are tricky!"),_xlfn.CONCAT($J$1,"    well done!")),IF(ABS(B13/D13)=ABS(F13),"  o^o Watch the sign!",IF(OR(ABS(B13)&lt;2,D13=1),"Careful! 0s and 1s are tricky!","Oops! Check using the Tools above."))))</f>
        <v/>
      </c>
      <c r="H13" s="118" t="e">
        <f t="shared" ref="H13:I13" si="9">IF(ISBLANK(C13),"",IF(C13-E13=G13,IF(AND(MOD(C13,10)&lt;MOD(E13,10),MOD(C13,10)&gt;0),_xlfn.CONCAT($J$1," brilliant counting back past ",G13-MOD(G13,10)+10),_xlfn.CONCAT($J$1,"    well done!")),IF(C13+E13=G13,"o^o  Subtract DOWN numberlines!",IF(ABS(C13-E13)=G13,"  o^o Watch the sign!",IF(OR(ABS(C13)&lt;2,ABS(E13)&lt;2),"Careful! 1s and 0s are tricky!",IF(AND(MOD(C13,10)&lt;MOD(E13,10),MOD(C13,10)&gt;0),"Careful counting past a 10 or 0!","Oops! Check using the Tools."))))))</f>
        <v>#VALUE!</v>
      </c>
      <c r="I13" s="118" t="e">
        <f t="shared" si="9"/>
        <v>#VALUE!</v>
      </c>
      <c r="J13">
        <f t="shared" ref="J13:J14" si="10">IF(OR(B13="",B13="_",D13="",D13="_",F13="",F13="_"),0,IF(B13/D13=F13,1,-1))</f>
        <v>0</v>
      </c>
      <c r="K13">
        <f t="shared" ref="K13" si="11">IF(AND(OR(ISBLANK(F13),F13="",F13="_"),OR(ISBLANK(F14),F14="")),0,IF(OR(J13=1,J14=1),1,0))</f>
        <v>0</v>
      </c>
      <c r="L13">
        <f>IF(OR(AND(J14=0,J13=1),AND(J14=0,J13=0),J14=-1),0,1)</f>
        <v>0</v>
      </c>
      <c r="N13">
        <f>IF(OR(B13="",B13="_",ISBLANK(B13)),0,1)</f>
        <v>0</v>
      </c>
      <c r="P13">
        <f t="shared" ref="P13" si="12">IF(OR(F13="",F13="_",ISBLANK(F13)),0,1)</f>
        <v>0</v>
      </c>
      <c r="Q13">
        <f>IF(OR(B14="",B14="_"),0,IF(OR(F14="",F14="_"),1,0))</f>
        <v>0</v>
      </c>
      <c r="R13">
        <f t="shared" ref="R13" ca="1" si="13">IF($N$4=T10,S13*INT(RANDBETWEEN($O$2,$Q$2))*$T$1^INT(RANDBETWEEN(0,2)),0)</f>
        <v>0</v>
      </c>
      <c r="S13">
        <f t="shared" ref="S13" si="14">$O$1+INT($R$1*T14/20)</f>
        <v>1</v>
      </c>
      <c r="T13">
        <v>3</v>
      </c>
      <c r="U13">
        <v>4</v>
      </c>
    </row>
    <row r="14" spans="1:24" ht="18.600000000000001" thickBot="1" x14ac:dyDescent="0.4">
      <c r="A14" s="31" t="str">
        <f>IF(J13=-1,"retry","")</f>
        <v/>
      </c>
      <c r="B14" s="35" t="str">
        <f>IF(J13=-1,B13,"")</f>
        <v/>
      </c>
      <c r="C14" s="34" t="str">
        <f t="shared" ref="C14" si="15">IF($J13=-1,$J$2,"")</f>
        <v/>
      </c>
      <c r="D14" s="45" t="str">
        <f t="shared" ref="D14" si="16">IF(J13=-1,D13,"")</f>
        <v/>
      </c>
      <c r="E14" s="34" t="str">
        <f>IF($J13=-1,"=","")</f>
        <v/>
      </c>
      <c r="F14" s="36" t="str">
        <f>IF(J13=-1,"_","")</f>
        <v/>
      </c>
      <c r="G14" s="124" t="str">
        <f>IF(OR(ISBLANK(F14),F14="",F14="_"),"",IF(B14/D14=F14,_xlfn.CONCAT($J$1,"    Well corrected!"),IF(ABS(B14/D14)=ABS(F14),"  o^o Watch the sign!"," Oops! Check again and retype.")))</f>
        <v/>
      </c>
      <c r="H14" s="118"/>
      <c r="I14" s="118"/>
      <c r="J14">
        <f t="shared" si="10"/>
        <v>0</v>
      </c>
      <c r="T14">
        <v>2</v>
      </c>
    </row>
    <row r="15" spans="1:24" ht="15" thickBot="1" x14ac:dyDescent="0.35">
      <c r="B15" s="8">
        <f>IF(OR(B16="",B16="_"),0,IF(B16&lt;0,MOD(ABS(B16),10),MOD(B16,10)))</f>
        <v>0</v>
      </c>
      <c r="D15" s="8">
        <f>IF(OR(D16="",D16="_"),0,IF(D16&lt;0,MOD(ABS(D16),10),MOD(D16,10)))</f>
        <v>0</v>
      </c>
    </row>
    <row r="16" spans="1:24" ht="18.600000000000001" thickBot="1" x14ac:dyDescent="0.4">
      <c r="A16" s="89" t="str">
        <f>IF($K$1&gt;3,"Q4:   ","")</f>
        <v/>
      </c>
      <c r="B16" s="33" t="str">
        <f>IF(A16="","","_")</f>
        <v/>
      </c>
      <c r="C16" s="30" t="str">
        <f>IF(A16="","","+")</f>
        <v/>
      </c>
      <c r="D16" s="46" t="str">
        <f>IF(OR(B16="",B16="_",ISBLANK(B16)),"",S16)</f>
        <v/>
      </c>
      <c r="E16" s="32" t="str">
        <f>IF(A16="","","=")</f>
        <v/>
      </c>
      <c r="F16" s="33" t="str">
        <f>IF(A16="","","_")</f>
        <v/>
      </c>
      <c r="G16" s="116" t="str">
        <f>IF(OR(F16="",F16="_"),"",IF(B16+D16=F16,IF(OR(B16=0,D16=0,F16=0),_xlfn.CONCAT($J$1,"  Excellent - 0s are tricky!"),IF(OR(AND(B16&lt;0,MOD(D16,10)&gt;B15,B15&gt;0),AND(B15+MOD(D16,10)&gt;10,ABS(B16-F16)&gt;10,B15&gt;0)),_xlfn.CONCAT($J$1," Brilliant counting through ",F16-MOD(F16,10)),_xlfn.CONCAT($J$1," well done!"))),IF(B16&lt;1,IF(ABS(B16)+D16=ABS(F16),IF(F16&gt;0,"Oops! Watch for negatives!",IF(B16+D16&gt;0,"Oops! Count carefully near 0!","Oops! Always add UP numberlines!")),"Oops! Check using the Tools above."),IF(OR(ABS(B16)&lt;1,ABS(D16)&lt;1),"Careful! 0s are tricky!",IF(AND(MOD(B16,100)&gt;50,MOD(D16,100)&gt;50),"Oops! Try adding the 50s first?","Oops! Check using the Tools above.")))))</f>
        <v/>
      </c>
      <c r="H16" s="118"/>
      <c r="I16" s="118"/>
      <c r="J16">
        <f>IF(OR(B16="",B16="_",D16="",D16="_",F16="",F16="_"),0,IF(B16+D16=F16,1,-1))</f>
        <v>0</v>
      </c>
      <c r="K16">
        <f t="shared" ref="K16" si="17">IF(AND(OR(ISBLANK(F16),F16="",F16="_"),OR(ISBLANK(F17),F17="")),0,IF(OR(J16=1,J17=1),1,0))</f>
        <v>0</v>
      </c>
      <c r="L16">
        <f>IF(OR(AND(J17=0,J16=1),AND(J17=0,J16=0),J17=-1),0,1)</f>
        <v>0</v>
      </c>
      <c r="N16">
        <f>IF(OR(B16="",B16="_",ISBLANK(B16)),0,1)</f>
        <v>0</v>
      </c>
      <c r="P16">
        <f t="shared" ref="P16" si="18">IF(OR(F16="",F16="_",ISBLANK(F16)),0,1)</f>
        <v>0</v>
      </c>
      <c r="Q16">
        <f>IF(OR(B17="",B17="_"),0,IF(OR(F17="",F17="_"),1,0))</f>
        <v>0</v>
      </c>
      <c r="R16">
        <f ca="1">IF($N$4=T13,INT(RANDBETWEEN($D$2,$F$2)),0)</f>
        <v>0</v>
      </c>
      <c r="S16">
        <f>$V$2+INT($X$1*T17/20)</f>
        <v>0</v>
      </c>
      <c r="T16">
        <v>4</v>
      </c>
      <c r="U16">
        <v>1</v>
      </c>
    </row>
    <row r="17" spans="1:21" ht="18.600000000000001" thickBot="1" x14ac:dyDescent="0.4">
      <c r="A17" s="31" t="str">
        <f>IF(J16=-1,"retry","")</f>
        <v/>
      </c>
      <c r="B17" s="35" t="str">
        <f>IF(J16=-1,B16,"")</f>
        <v/>
      </c>
      <c r="C17" s="34" t="str">
        <f>IF($J16=-1,"+","")</f>
        <v/>
      </c>
      <c r="D17" s="45" t="str">
        <f t="shared" ref="D17" si="19">IF(J16=-1,D16,"")</f>
        <v/>
      </c>
      <c r="E17" s="34" t="str">
        <f>IF($J16=-1,"=","")</f>
        <v/>
      </c>
      <c r="F17" s="36" t="str">
        <f>IF(J16=-1,"_","")</f>
        <v/>
      </c>
      <c r="G17" s="124" t="str">
        <f>IF(OR(F17="",F17="_"),"",IF(B17+D17=F17,IF(OR(AND(B17&lt;0,MOD(D17,10)&gt;B15,B15&gt;0),AND(B15+MOD(D17,10)&gt;10,ABS(B17-F17)&gt;10,B15&gt;0)),_xlfn.CONCAT($J$1," Brilliant counting through ",F17-MOD(F17,10)),_xlfn.CONCAT($J$1," Well corrected!")),"Oops! Check again and retype."))</f>
        <v/>
      </c>
      <c r="H17" s="118"/>
      <c r="I17" s="118"/>
      <c r="J17">
        <f>IF(OR(B17="",B17="_",D17="",D17="_",F17="",F17="_"),0,IF(B17+D17=F17,1,-1))</f>
        <v>0</v>
      </c>
      <c r="T17">
        <v>14</v>
      </c>
    </row>
    <row r="18" spans="1:21" ht="15" thickBot="1" x14ac:dyDescent="0.35">
      <c r="B18" s="8">
        <f>IF(OR(B19="",B19="_"),0,IF(B19&lt;0,MOD(ABS(B19),10),MOD(B19,10)))</f>
        <v>0</v>
      </c>
      <c r="D18" s="8">
        <f>IF(OR(D19="",D19="_"),0,IF(D19&lt;0,MOD(ABS(D19),10),MOD(D19,10)))</f>
        <v>0</v>
      </c>
    </row>
    <row r="19" spans="1:21" ht="18.600000000000001" thickBot="1" x14ac:dyDescent="0.4">
      <c r="A19" s="89" t="str">
        <f>IF($K$1&gt;4,"Q5:   ","")</f>
        <v/>
      </c>
      <c r="B19" s="33" t="str">
        <f>IF(A19="","","_")</f>
        <v/>
      </c>
      <c r="C19" s="30" t="str">
        <f>IF(A19="","","+")</f>
        <v/>
      </c>
      <c r="D19" s="46" t="str">
        <f>IF(OR(B19="",B19="_",ISBLANK(B19)),"",S19)</f>
        <v/>
      </c>
      <c r="E19" s="32" t="str">
        <f>IF(A19="","","=")</f>
        <v/>
      </c>
      <c r="F19" s="33" t="str">
        <f>IF(A19="","","_")</f>
        <v/>
      </c>
      <c r="G19" s="116" t="str">
        <f>IF(OR(F19="",F19="_"),"",IF(B19+D19=F19,IF(OR(B19=0,D19=0,F19=0),_xlfn.CONCAT($J$1,"  Excellent - 0s are tricky!"),IF(OR(AND(B19&lt;0,MOD(D19,10)&gt;B18,B18&gt;0),AND(B18+MOD(D19,10)&gt;10,ABS(B19-F19)&gt;10,B18&gt;0)),_xlfn.CONCAT($J$1," Brilliant counting through ",F19-MOD(F19,10)),_xlfn.CONCAT($J$1," well done!"))),IF(B19&lt;1,IF(ABS(B19)+D19=ABS(F19),IF(F19&gt;0,"Oops! Watch for negatives!",IF(B19+D19&gt;0,"Oops! Count carefully near 0!","Oops! Always add UP numberlines!")),"Oops! Check using the Tools above."),IF(OR(ABS(B19)&lt;1,ABS(D19)&lt;1),"Careful! 0s are tricky!",IF(AND(MOD(B19,100)&gt;50,MOD(D19,100)&gt;50),"Oops! Try adding the 50s first?","Oops! Check using the Tools above.")))))</f>
        <v/>
      </c>
      <c r="H19" s="118"/>
      <c r="I19" s="118"/>
      <c r="J19">
        <f>IF(OR(B19="",B19="_",D19="",D19="_",F19="",F19="_"),0,IF(B19+D19=F19,1,-1))</f>
        <v>0</v>
      </c>
      <c r="K19">
        <f t="shared" ref="K19" si="20">IF(AND(OR(ISBLANK(F19),F19="",F19="_"),OR(ISBLANK(F20),F20="")),0,IF(OR(J19=1,J20=1),1,0))</f>
        <v>0</v>
      </c>
      <c r="L19">
        <f>IF(OR(AND(J20=0,J19=1),AND(J20=0,J19=0),J20=-1),0,1)</f>
        <v>0</v>
      </c>
      <c r="N19">
        <f>IF(OR(B19="",B19="_",ISBLANK(B19)),0,1)</f>
        <v>0</v>
      </c>
      <c r="P19">
        <f t="shared" ref="P19" si="21">IF(OR(F19="",F19="_",ISBLANK(F19)),0,1)</f>
        <v>0</v>
      </c>
      <c r="Q19">
        <f>IF(OR(B20="",B20="_"),0,IF(OR(F20="",F20="_"),1,0))</f>
        <v>0</v>
      </c>
      <c r="R19">
        <f ca="1">IF($N$4=T16,INT(RANDBETWEEN($D$2,$F$2)),0)</f>
        <v>0</v>
      </c>
      <c r="S19">
        <f>($V$2+INT($X$1*T20/20))</f>
        <v>0</v>
      </c>
      <c r="T19">
        <v>5</v>
      </c>
      <c r="U19">
        <v>1</v>
      </c>
    </row>
    <row r="20" spans="1:21" ht="18.600000000000001" thickBot="1" x14ac:dyDescent="0.4">
      <c r="A20" s="31" t="str">
        <f>IF(J19=-1,"retry","")</f>
        <v/>
      </c>
      <c r="B20" s="35" t="str">
        <f>IF(J19=-1,B19,"")</f>
        <v/>
      </c>
      <c r="C20" s="34" t="str">
        <f>IF($J19=-1,"+","")</f>
        <v/>
      </c>
      <c r="D20" s="45" t="str">
        <f t="shared" ref="D20" si="22">IF(J19=-1,D19,"")</f>
        <v/>
      </c>
      <c r="E20" s="34" t="str">
        <f>IF($J19=-1,"=","")</f>
        <v/>
      </c>
      <c r="F20" s="36" t="str">
        <f>IF(J19=-1,"_","")</f>
        <v/>
      </c>
      <c r="G20" s="124" t="str">
        <f>IF(OR(F20="",F20="_"),"",IF(B20+D20=F20,IF(OR(AND(B20&lt;0,MOD(D20,10)&gt;B18,B18&gt;0),AND(B18+MOD(D20,10)&gt;10,ABS(B20-F20)&gt;10,B18&gt;0)),_xlfn.CONCAT($J$1," Brilliant counting through ",F20-MOD(F20,10)),_xlfn.CONCAT($J$1," Well corrected!")),"Oops! Check again and retype."))</f>
        <v/>
      </c>
      <c r="H20" s="118"/>
      <c r="I20" s="118"/>
      <c r="J20">
        <f>IF(OR(B20="",B20="_",D20="",D20="_",F20="",F20="_"),0,IF(B20+D20=F20,1,-1))</f>
        <v>0</v>
      </c>
      <c r="T20">
        <v>10</v>
      </c>
    </row>
    <row r="21" spans="1:21" ht="15" thickBot="1" x14ac:dyDescent="0.35">
      <c r="B21" s="8">
        <f>IF(OR(B22="",B22="_"),0,IF(B22&lt;0,MOD(ABS(B22),10),MOD(B22,10)))</f>
        <v>0</v>
      </c>
      <c r="D21" s="8"/>
    </row>
    <row r="22" spans="1:21" ht="18.600000000000001" thickBot="1" x14ac:dyDescent="0.4">
      <c r="A22" s="89" t="str">
        <f>IF($K$1&gt;5,"Q6:   ","")</f>
        <v/>
      </c>
      <c r="B22" s="33" t="str">
        <f>IF(A22="","","_")</f>
        <v/>
      </c>
      <c r="C22" s="30" t="str">
        <f t="shared" ref="C22" si="23">IF(A22="","",$J$2)</f>
        <v/>
      </c>
      <c r="D22" s="46" t="str">
        <f t="shared" ref="D22" si="24">IF(OR(B22="",B22="_",ISBLANK(B22)),"",IF(MOD(B22,S22)=0,S22,IF(MOD(B22,5)=0,B22/5,IF(MOD(B22,4)=0,B22/4,IF(MOD(B22,3)=0,B22/3,IF(MOD(B22,2)=0,B22/2,1))))))</f>
        <v/>
      </c>
      <c r="E22" s="32" t="str">
        <f>IF(A22="","","=")</f>
        <v/>
      </c>
      <c r="F22" s="33" t="str">
        <f>IF(A22="","","_")</f>
        <v/>
      </c>
      <c r="G22" s="116" t="str">
        <f>IF(OR(ISBLANK(F22),F22="",F22="_"),"",IF(B22/D22=F22,IF(OR(D22=1,ABS(B22)&lt;2),_xlfn.CONCAT($J$1,"  Excellent! 0s and 1s are tricky!"),_xlfn.CONCAT($J$1,"    well done!")),IF(ABS(B22/D22)=ABS(F22),"  o^o Watch the sign!",IF(OR(ABS(B22)&lt;2,D22=1),"Careful! 0s and 1s are tricky!","Oops! Check using the Tools above."))))</f>
        <v/>
      </c>
      <c r="H22" s="118" t="e">
        <f t="shared" ref="H22:I22" si="25">IF(ISBLANK(C22),"",IF(C22-E22=G22,IF(AND(MOD(C22,10)&lt;MOD(E22,10),MOD(C22,10)&gt;0),_xlfn.CONCAT($J$1," brilliant counting back past ",G22-MOD(G22,10)+10),_xlfn.CONCAT($J$1,"    well done!")),IF(C22+E22=G22,"o^o  Subtract DOWN numberlines!",IF(ABS(C22-E22)=G22,"  o^o Watch the sign!",IF(OR(ABS(C22)&lt;2,ABS(E22)&lt;2),"Careful! 1s and 0s are tricky!",IF(AND(MOD(C22,10)&lt;MOD(E22,10),MOD(C22,10)&gt;0),"Careful counting past a 10 or 0!","Oops! Check using the Tools."))))))</f>
        <v>#VALUE!</v>
      </c>
      <c r="I22" s="118" t="e">
        <f t="shared" si="25"/>
        <v>#VALUE!</v>
      </c>
      <c r="J22">
        <f t="shared" ref="J22:J23" si="26">IF(OR(B22="",B22="_",D22="",D22="_",F22="",F22="_"),0,IF(B22/D22=F22,1,-1))</f>
        <v>0</v>
      </c>
      <c r="K22">
        <f t="shared" ref="K22" si="27">IF(AND(OR(ISBLANK(F22),F22="",F22="_"),OR(ISBLANK(F23),F23="")),0,IF(OR(J22=1,J23=1),1,0))</f>
        <v>0</v>
      </c>
      <c r="L22">
        <f>IF(OR(AND(J23=0,J22=1),AND(J23=0,J22=0),J23=-1),0,1)</f>
        <v>0</v>
      </c>
      <c r="N22">
        <f>IF(OR(B22="",B22="_",ISBLANK(B22)),0,1)</f>
        <v>0</v>
      </c>
      <c r="P22">
        <f t="shared" ref="P22" si="28">IF(OR(F22="",F22="_",ISBLANK(F22)),0,1)</f>
        <v>0</v>
      </c>
      <c r="Q22">
        <f>IF(OR(B23="",B23="_"),0,IF(OR(F23="",F23="_"),1,0))</f>
        <v>0</v>
      </c>
      <c r="R22">
        <f t="shared" ref="R22" ca="1" si="29">IF($N$4=T19,S22*INT(RANDBETWEEN($O$2,$Q$2))*$T$1^INT(RANDBETWEEN(0,2)),0)</f>
        <v>0</v>
      </c>
      <c r="S22">
        <f>($O$1+INT($R$1*T23/20))*$T$1</f>
        <v>1</v>
      </c>
      <c r="T22">
        <v>6</v>
      </c>
      <c r="U22">
        <v>4</v>
      </c>
    </row>
    <row r="23" spans="1:21" ht="18.600000000000001" thickBot="1" x14ac:dyDescent="0.4">
      <c r="A23" s="31" t="str">
        <f>IF(J22=-1,"retry","")</f>
        <v/>
      </c>
      <c r="B23" s="35" t="str">
        <f>IF(J22=-1,B22,"")</f>
        <v/>
      </c>
      <c r="C23" s="34" t="str">
        <f t="shared" ref="C23" si="30">IF($J22=-1,$J$2,"")</f>
        <v/>
      </c>
      <c r="D23" s="45" t="str">
        <f t="shared" ref="D23" si="31">IF(J22=-1,D22,"")</f>
        <v/>
      </c>
      <c r="E23" s="34" t="str">
        <f>IF($J22=-1,"=","")</f>
        <v/>
      </c>
      <c r="F23" s="36" t="str">
        <f>IF(J22=-1,"_","")</f>
        <v/>
      </c>
      <c r="G23" s="124" t="str">
        <f>IF(OR(ISBLANK(F23),F23="",F23="_"),"",IF(B23/D23=F23,_xlfn.CONCAT($J$1,"    Well corrected!"),IF(ABS(B23/D23)=ABS(F23),"  o^o Watch the sign!"," Oops! Check again and retype.")))</f>
        <v/>
      </c>
      <c r="H23" s="118"/>
      <c r="I23" s="118"/>
      <c r="J23">
        <f t="shared" si="26"/>
        <v>0</v>
      </c>
      <c r="T23">
        <v>6</v>
      </c>
    </row>
    <row r="24" spans="1:21" ht="15" thickBot="1" x14ac:dyDescent="0.35">
      <c r="B24" s="8">
        <f>IF(OR(B25="",B25="_"),0,IF(B25&lt;0,MOD(ABS(B25),10),MOD(B25,10)))</f>
        <v>0</v>
      </c>
      <c r="D24" s="8"/>
    </row>
    <row r="25" spans="1:21" ht="18.600000000000001" thickBot="1" x14ac:dyDescent="0.4">
      <c r="A25" s="89" t="str">
        <f>IF($K$1&gt;6,"Q7:   ","")</f>
        <v/>
      </c>
      <c r="B25" s="33" t="str">
        <f>IF(A25="","","_")</f>
        <v/>
      </c>
      <c r="C25" s="30" t="str">
        <f>IF(A25="","","x")</f>
        <v/>
      </c>
      <c r="D25" s="46" t="str">
        <f>IF(OR(B25="",B25="_",ISBLANK(B25)),"",S25)</f>
        <v/>
      </c>
      <c r="E25" s="32" t="str">
        <f>IF(A25="","","=")</f>
        <v/>
      </c>
      <c r="F25" s="33" t="str">
        <f>IF(A25="","","_")</f>
        <v/>
      </c>
      <c r="G25" s="116" t="str">
        <f>IF(OR(ISBLANK(F25),F25="",F25="_"),"",IF(OR(ABS(B25)&lt;2,ABS(D25)&lt;2,ABS(F25)&lt;2),IF(B25*D25=F25,_xlfn.CONCAT($J$1," Excellent! 1s and 0s are tricky!"),"Careful! 1s and 0s are tricky!"),IF(B25*D25=F25,_xlfn.CONCAT($J$1,"    well done!"),IF(ABS(B25*D25)=ABS(F25),"  o^o  Watch the sign!",IF(OR(MOD(F25,B25)=0,MOD(F25,D25)=0),"  o^o  Count multiples carefully!",IF(OR(ABS(B25)&lt;2,ABS(D25)&lt;2),"Careful! 1s and 0s are tricky!","Oops! Check using the Tools above."))))))</f>
        <v/>
      </c>
      <c r="H25" s="118" t="e">
        <f t="shared" ref="H25:I25" si="32">IF(ISBLANK(C25),"",IF(C25-E25=G25,IF(AND(MOD(C25,10)&lt;MOD(E25,10),MOD(C25,10)&gt;0),_xlfn.CONCAT($J$1," brilliant counting back past ",G25-MOD(G25,10)+10),_xlfn.CONCAT($J$1,"    well done!")),IF(C25+E25=G25,"o^o  Subtract DOWN numberlines!",IF(ABS(C25-E25)=G25,"  o^o Watch the sign!",IF(OR(ABS(C25)&lt;2,ABS(E25)&lt;2),"Careful! 1s and 0s are tricky!",IF(AND(MOD(C25,10)&lt;MOD(E25,10),MOD(C25,10)&gt;0),"Careful counting past a 10 or 0!","Oops! Check using the Tools."))))))</f>
        <v>#VALUE!</v>
      </c>
      <c r="I25" s="118" t="e">
        <f t="shared" si="32"/>
        <v>#VALUE!</v>
      </c>
      <c r="J25">
        <f>IF(OR(B25="",B25="_",D25="",D25="_",F25="",F25="_"),0,IF(B25*D25=F25,1,-1))</f>
        <v>0</v>
      </c>
      <c r="K25">
        <f t="shared" ref="K25" si="33">IF(AND(OR(ISBLANK(F25),F25="",F25="_"),OR(ISBLANK(F26),F26="")),0,IF(OR(J25=1,J26=1),1,0))</f>
        <v>0</v>
      </c>
      <c r="L25">
        <f>IF(OR(AND(J26=0,J25=1),AND(J26=0,J25=0),J26=-1),0,1)</f>
        <v>0</v>
      </c>
      <c r="N25">
        <f>IF(OR(B25="",B25="_",ISBLANK(B25)),0,1)</f>
        <v>0</v>
      </c>
      <c r="P25">
        <f t="shared" ref="P25" si="34">IF(OR(F25="",F25="_",ISBLANK(F25)),0,1)</f>
        <v>0</v>
      </c>
      <c r="Q25">
        <f>IF(OR(B26="",B26="_"),0,IF(OR(F26="",F26="_"),1,0))</f>
        <v>0</v>
      </c>
      <c r="R25">
        <f ca="1">IF($N$4=T22,INT(RANDBETWEEN($D$2,$F$2)),0)</f>
        <v>0</v>
      </c>
      <c r="S25">
        <f>$D$2+INT($R$2*T26/20)</f>
        <v>0</v>
      </c>
      <c r="T25">
        <v>7</v>
      </c>
      <c r="U25">
        <v>3</v>
      </c>
    </row>
    <row r="26" spans="1:21" ht="18.600000000000001" thickBot="1" x14ac:dyDescent="0.4">
      <c r="A26" s="31" t="str">
        <f>IF(J25=-1,"retry","")</f>
        <v/>
      </c>
      <c r="B26" s="35" t="str">
        <f>IF(J25=-1,B25,"")</f>
        <v/>
      </c>
      <c r="C26" s="34" t="str">
        <f>IF($J25=-1,"x","")</f>
        <v/>
      </c>
      <c r="D26" s="45" t="str">
        <f t="shared" ref="D26" si="35">IF(J25=-1,D25,"")</f>
        <v/>
      </c>
      <c r="E26" s="34" t="str">
        <f>IF($J25=-1,"=","")</f>
        <v/>
      </c>
      <c r="F26" s="36" t="str">
        <f>IF(J25=-1,"_","")</f>
        <v/>
      </c>
      <c r="G26" s="124" t="str">
        <f>IF(OR(ISBLANK(F26),F26="",F26="_"),"",IF(OR(ABS(B26)&lt;2,ABS(D26)&lt;2),IF(B26*D26=F26,_xlfn.CONCAT($J$1,"   Well corrected!")," Oops! Check again and retype."),IF(B26*D26=F26,_xlfn.CONCAT($J$1,"    Well corrected!"),IF(ABS(B26*D26)=ABS(F26),"  o^o  Watch the sign!"," Oops! Check again and retype."))))</f>
        <v/>
      </c>
      <c r="H26" s="118"/>
      <c r="I26" s="118"/>
      <c r="J26">
        <f>IF(OR(B26="",B26="_",D26="",D26="_",F26="",F26="_"),0,IF(B26*D26=F26,1,-1))</f>
        <v>0</v>
      </c>
      <c r="T26">
        <v>7</v>
      </c>
    </row>
    <row r="27" spans="1:21" ht="15" thickBot="1" x14ac:dyDescent="0.35">
      <c r="B27" s="8">
        <f>IF(OR(B28="",B28="_"),0,IF(B28&lt;0,MOD(ABS(B28),10),MOD(B28,10)))</f>
        <v>0</v>
      </c>
      <c r="D27" s="8"/>
    </row>
    <row r="28" spans="1:21" ht="18.600000000000001" thickBot="1" x14ac:dyDescent="0.4">
      <c r="A28" s="89" t="str">
        <f>IF($K$1&gt;7,"Q8:   ","")</f>
        <v/>
      </c>
      <c r="B28" s="33" t="str">
        <f>IF(A28="","","_")</f>
        <v/>
      </c>
      <c r="C28" s="30" t="str">
        <f>IF(A28="","","-")</f>
        <v/>
      </c>
      <c r="D28" s="46" t="str">
        <f>IF(OR(B28="",B28="_",ISBLANK(B28)),"",IF(OR($T$1&lt;0,B28&gt;S28-1),S28,IF(B28=0,0,IF(B28=1,0,B28-1))))</f>
        <v/>
      </c>
      <c r="E28" s="32" t="str">
        <f>IF(A28="","","=")</f>
        <v/>
      </c>
      <c r="F28" s="33" t="str">
        <f>IF(A28="","","_")</f>
        <v/>
      </c>
      <c r="G28" s="116" t="str">
        <f>IF(OR(F28="",F28="_",ISBLANK(F28)),"",IF(B28-D28=F28,IF(AND(MOD(B28,10)&lt;MOD(D28,10),MOD(B28,10)&gt;0),_xlfn.CONCAT($J$1," brilliant counting back past ",F28-MOD(F28,10)+10),_xlfn.CONCAT($J$1,"    well done!")),IF(B28+D28=F28,"o^o  Subtract DOWN numberlines!",IF(ABS(B28-D28)=F28,"  o^o Watch the sign!",IF(OR(ABS(B28)&lt;2,ABS(D28)&lt;2),"Careful! 1s and 0s are tricky!",IF(AND(MOD(B28,10)&lt;MOD(D28,10),MOD(B28,10)&gt;0),"Careful counting past a 10 or 0!","Oops! Check using the Tools above."))))))</f>
        <v/>
      </c>
      <c r="H28" s="118" t="e">
        <f t="shared" ref="H28:I28" si="36">IF(ISBLANK(C28),"",IF(C28-E28=G28,IF(AND(MOD(C28,10)&lt;MOD(E28,10),MOD(C28,10)&gt;0),_xlfn.CONCAT($J$1," brilliant counting back past ",G28-MOD(G28,10)+10),_xlfn.CONCAT($J$1,"    well done!")),IF(C28+E28=G28,"o^o  Subtract DOWN numberlines!",IF(ABS(C28-E28)=G28,"  o^o Watch the sign!",IF(OR(ABS(C28)&lt;2,ABS(E28)&lt;2),"Careful! 1s and 0s are tricky!",IF(AND(MOD(C28,10)&lt;MOD(E28,10),MOD(C28,10)&gt;0),"Careful counting past a 10 or 0!","Oops! Check using the Tools."))))))</f>
        <v>#VALUE!</v>
      </c>
      <c r="I28" s="118" t="e">
        <f t="shared" si="36"/>
        <v>#VALUE!</v>
      </c>
      <c r="J28">
        <f>IF(OR(B28="",B28="_",D28="",D28="_",F28="",F28="_"),0,IF(B28-D28=F28,1,-1))</f>
        <v>0</v>
      </c>
      <c r="K28">
        <f t="shared" ref="K28" si="37">IF(AND(OR(ISBLANK(F28),F28="",F28="_"),OR(ISBLANK(F29),F29="")),0,IF(OR(J28=1,J29=1),1,0))</f>
        <v>0</v>
      </c>
      <c r="L28">
        <f>IF(OR(AND(J29=0,J28=1),AND(J29=0,J28=0),J29=-1),0,1)</f>
        <v>0</v>
      </c>
      <c r="N28">
        <f>IF(OR(B28="",B28="_",ISBLANK(B28)),0,1)</f>
        <v>0</v>
      </c>
      <c r="P28">
        <f t="shared" ref="P28" si="38">IF(OR(F28="",F28="_",ISBLANK(F28)),0,1)</f>
        <v>0</v>
      </c>
      <c r="Q28">
        <f>IF(OR(B29="",B29="_"),0,IF(OR(F29="",F29="_"),1,0))</f>
        <v>0</v>
      </c>
      <c r="R28">
        <f ca="1">IF($N$4=T25,IF($T$1&gt;0,S28+INT(RANDBETWEEN(0,$X$2-S28)),INT(RANDBETWEEN($D$2,$F$2))),0)</f>
        <v>0</v>
      </c>
      <c r="S28">
        <f>$V$2+INT($X$1*T29/20)</f>
        <v>0</v>
      </c>
      <c r="T28">
        <v>8</v>
      </c>
      <c r="U28">
        <v>2</v>
      </c>
    </row>
    <row r="29" spans="1:21" ht="18.600000000000001" thickBot="1" x14ac:dyDescent="0.4">
      <c r="A29" s="31" t="str">
        <f>IF(J28=-1,"retry","")</f>
        <v/>
      </c>
      <c r="B29" s="35" t="str">
        <f>IF(J28=-1,B28,"")</f>
        <v/>
      </c>
      <c r="C29" s="34" t="str">
        <f>IF($J28=-1,"-","")</f>
        <v/>
      </c>
      <c r="D29" s="45" t="str">
        <f t="shared" ref="D29" si="39">IF(J28=-1,D28,"")</f>
        <v/>
      </c>
      <c r="E29" s="34" t="str">
        <f>IF($J28=-1,"=","")</f>
        <v/>
      </c>
      <c r="F29" s="36" t="str">
        <f>IF(J28=-1,"_","")</f>
        <v/>
      </c>
      <c r="G29" s="124" t="str">
        <f>IF(OR(ISBLANK(F29),F29="",F29="_"),"",IF(B29-D29=F29,IF(AND(MOD(B29,10)&lt;MOD(D29,10),MOD(B29,10)&gt;0),_xlfn.CONCAT($J$1," brilliant counting back past ",F29-MOD(F29,10)+10),_xlfn.CONCAT($J$1,"    Well corrected!"))," Oops! Check again and retype."))</f>
        <v/>
      </c>
      <c r="H29" s="118"/>
      <c r="I29" s="118"/>
      <c r="J29">
        <f>IF(OR(B29="",B29="_",D29="",D29="_",F29="",F29="_"),0,IF(B29-D29=F29,1,-1))</f>
        <v>0</v>
      </c>
      <c r="T29">
        <v>18</v>
      </c>
    </row>
    <row r="30" spans="1:21" ht="15" thickBot="1" x14ac:dyDescent="0.35">
      <c r="B30" s="8">
        <f>IF(OR(B31="",B31="_"),0,IF(B31&lt;0,MOD(ABS(B31),10),MOD(B31,10)))</f>
        <v>0</v>
      </c>
      <c r="D30" s="8"/>
    </row>
    <row r="31" spans="1:21" ht="18.600000000000001" thickBot="1" x14ac:dyDescent="0.4">
      <c r="A31" s="89" t="str">
        <f>IF($K$1&gt;8,"Q9:   ","")</f>
        <v/>
      </c>
      <c r="B31" s="33" t="str">
        <f>IF(A31="","","_")</f>
        <v/>
      </c>
      <c r="C31" s="30" t="str">
        <f>IF(A31="","","x")</f>
        <v/>
      </c>
      <c r="D31" s="46" t="str">
        <f>IF(OR(B31="",B31="_",ISBLANK(B31)),"",S31)</f>
        <v/>
      </c>
      <c r="E31" s="32" t="str">
        <f>IF(A31="","","=")</f>
        <v/>
      </c>
      <c r="F31" s="33" t="str">
        <f>IF(A31="","","_")</f>
        <v/>
      </c>
      <c r="G31" s="116" t="str">
        <f>IF(OR(ISBLANK(F31),F31="",F31="_"),"",IF(OR(ABS(B31)&lt;2,ABS(D31)&lt;2,ABS(F31)&lt;2),IF(B31*D31=F31,_xlfn.CONCAT($J$1," Excellent! 1s and 0s are tricky!"),"Careful! 1s and 0s are tricky!"),IF(B31*D31=F31,_xlfn.CONCAT($J$1,"    well done!"),IF(ABS(B31*D31)=ABS(F31),"  o^o  Watch the sign!",IF(OR(MOD(F31,B31)=0,MOD(F31,D31)=0),"  o^o  Count multiples carefully!",IF(OR(ABS(B31)&lt;2,ABS(D31)&lt;2),"Careful! 1s and 0s are tricky!","Oops! Check using the Tools above."))))))</f>
        <v/>
      </c>
      <c r="H31" s="118" t="e">
        <f t="shared" ref="H31:I31" si="40">IF(ISBLANK(C31),"",IF(C31-E31=G31,IF(AND(MOD(C31,10)&lt;MOD(E31,10),MOD(C31,10)&gt;0),_xlfn.CONCAT($J$1," brilliant counting back past ",G31-MOD(G31,10)+10),_xlfn.CONCAT($J$1,"    well done!")),IF(C31+E31=G31,"o^o  Subtract DOWN numberlines!",IF(ABS(C31-E31)=G31,"  o^o Watch the sign!",IF(OR(ABS(C31)&lt;2,ABS(E31)&lt;2),"Careful! 1s and 0s are tricky!",IF(AND(MOD(C31,10)&lt;MOD(E31,10),MOD(C31,10)&gt;0),"Careful counting past a 10 or 0!","Oops! Check using the Tools."))))))</f>
        <v>#VALUE!</v>
      </c>
      <c r="I31" s="118" t="e">
        <f t="shared" si="40"/>
        <v>#VALUE!</v>
      </c>
      <c r="J31">
        <f>IF(OR(B31="",B31="_",D31="",D31="_",F31="",F31="_"),0,IF(B31*D31=F31,1,-1))</f>
        <v>0</v>
      </c>
      <c r="K31">
        <f t="shared" ref="K31" si="41">IF(AND(OR(ISBLANK(F31),F31="",F31="_"),OR(ISBLANK(F32),F32="")),0,IF(OR(J31=1,J32=1),1,0))</f>
        <v>0</v>
      </c>
      <c r="L31">
        <f>IF(OR(AND(J32=0,J31=1),AND(J32=0,J31=0),J32=-1),0,1)</f>
        <v>0</v>
      </c>
      <c r="N31">
        <f>IF(OR(B31="",B31="_",ISBLANK(B31)),0,1)</f>
        <v>0</v>
      </c>
      <c r="P31">
        <f t="shared" ref="P31" si="42">IF(OR(F31="",F31="_",ISBLANK(F31)),0,1)</f>
        <v>0</v>
      </c>
      <c r="Q31">
        <f>IF(OR(B32="",B32="_"),0,IF(OR(F32="",F32="_"),1,0))</f>
        <v>0</v>
      </c>
      <c r="R31">
        <f ca="1">IF($N$4=T28,INT(RANDBETWEEN($D$2,$F$2)),0)</f>
        <v>0</v>
      </c>
      <c r="S31">
        <f>($D$2+INT($R$2*T32/20))</f>
        <v>0</v>
      </c>
      <c r="T31">
        <v>9</v>
      </c>
      <c r="U31">
        <v>3</v>
      </c>
    </row>
    <row r="32" spans="1:21" ht="18.600000000000001" thickBot="1" x14ac:dyDescent="0.4">
      <c r="A32" s="31" t="str">
        <f>IF(J31=-1,"retry","")</f>
        <v/>
      </c>
      <c r="B32" s="35" t="str">
        <f>IF(J31=-1,B31,"")</f>
        <v/>
      </c>
      <c r="C32" s="34" t="str">
        <f>IF($J31=-1,"x","")</f>
        <v/>
      </c>
      <c r="D32" s="45" t="str">
        <f t="shared" ref="D32" si="43">IF(J31=-1,D31,"")</f>
        <v/>
      </c>
      <c r="E32" s="34" t="str">
        <f>IF($J31=-1,"=","")</f>
        <v/>
      </c>
      <c r="F32" s="36" t="str">
        <f>IF(J31=-1,"_","")</f>
        <v/>
      </c>
      <c r="G32" s="124" t="str">
        <f>IF(OR(ISBLANK(F32),F32="",F32="_"),"",IF(OR(ABS(B32)&lt;2,ABS(D32)&lt;2),IF(B32*D32=F32,_xlfn.CONCAT($J$1,"   Well corrected!")," Oops! Check again and retype."),IF(B32*D32=F32,_xlfn.CONCAT($J$1,"    Well corrected!"),IF(ABS(B32*D32)=ABS(F32),"  o^o  Watch the sign!"," Oops! Check again and retype."))))</f>
        <v/>
      </c>
      <c r="H32" s="118"/>
      <c r="I32" s="118"/>
      <c r="J32">
        <f>IF(OR(B32="",B32="_",D32="",D32="_",F32="",F32="_"),0,IF(B32*D32=F32,1,-1))</f>
        <v>0</v>
      </c>
      <c r="T32">
        <v>9</v>
      </c>
    </row>
    <row r="33" spans="1:21" ht="15" thickBot="1" x14ac:dyDescent="0.35">
      <c r="B33" s="8">
        <f>IF(OR(B34="",B34="_"),0,IF(B34&lt;0,MOD(ABS(B34),10),MOD(B34,10)))</f>
        <v>0</v>
      </c>
      <c r="D33" s="8"/>
    </row>
    <row r="34" spans="1:21" ht="18.600000000000001" thickBot="1" x14ac:dyDescent="0.4">
      <c r="A34" s="89" t="str">
        <f>IF($K$1&gt;9,"Q10: ","")</f>
        <v/>
      </c>
      <c r="B34" s="33" t="str">
        <f>IF(A34="","","_")</f>
        <v/>
      </c>
      <c r="C34" s="30" t="str">
        <f t="shared" ref="C34" si="44">IF(A34="","",$J$2)</f>
        <v/>
      </c>
      <c r="D34" s="46" t="str">
        <f t="shared" ref="D34" si="45">IF(OR(B34="",B34="_",ISBLANK(B34)),"",IF(MOD(B34,S34)=0,S34,IF(MOD(B34,5)=0,B34/5,IF(MOD(B34,4)=0,B34/4,IF(MOD(B34,3)=0,B34/3,IF(MOD(B34,2)=0,B34/2,1))))))</f>
        <v/>
      </c>
      <c r="E34" s="32" t="str">
        <f>IF(A34="","","=")</f>
        <v/>
      </c>
      <c r="F34" s="33" t="str">
        <f>IF(A34="","","_")</f>
        <v/>
      </c>
      <c r="G34" s="116" t="str">
        <f>IF(OR(ISBLANK(F34),F34="",F34="_"),"",IF(B34/D34=F34,IF(OR(D34=1,ABS(B34)&lt;2),_xlfn.CONCAT($J$1,"  Excellent! 0s and 1s are tricky!"),_xlfn.CONCAT($J$1,"    well done!")),IF(ABS(B34/D34)=ABS(F34),"  o^o Watch the sign!",IF(OR(ABS(B34)&lt;2,D34=1),"Careful! 0s and 1s are tricky!","Oops! Check using the Tools above."))))</f>
        <v/>
      </c>
      <c r="H34" s="118" t="e">
        <f t="shared" ref="H34:I34" si="46">IF(ISBLANK(C34),"",IF(C34-E34=G34,IF(AND(MOD(C34,10)&lt;MOD(E34,10),MOD(C34,10)&gt;0),_xlfn.CONCAT($J$1," brilliant counting back past ",G34-MOD(G34,10)+10),_xlfn.CONCAT($J$1,"    well done!")),IF(C34+E34=G34,"o^o  Subtract DOWN numberlines!",IF(ABS(C34-E34)=G34,"  o^o Watch the sign!",IF(OR(ABS(C34)&lt;2,ABS(E34)&lt;2),"Careful! 1s and 0s are tricky!",IF(AND(MOD(C34,10)&lt;MOD(E34,10),MOD(C34,10)&gt;0),"Careful counting past a 10 or 0!","Oops! Check using the Tools."))))))</f>
        <v>#VALUE!</v>
      </c>
      <c r="I34" s="118" t="e">
        <f t="shared" si="46"/>
        <v>#VALUE!</v>
      </c>
      <c r="J34">
        <f t="shared" ref="J34:J35" si="47">IF(OR(B34="",B34="_",D34="",D34="_",F34="",F34="_"),0,IF(B34/D34=F34,1,-1))</f>
        <v>0</v>
      </c>
      <c r="K34">
        <f t="shared" ref="K34" si="48">IF(AND(OR(ISBLANK(F34),F34="",F34="_"),OR(ISBLANK(F35),F35="")),0,IF(OR(J34=1,J35=1),1,0))</f>
        <v>0</v>
      </c>
      <c r="L34">
        <f>IF(OR(AND(J35=0,J34=1),AND(J35=0,J34=0),J35=-1),0,1)</f>
        <v>0</v>
      </c>
      <c r="N34">
        <f>IF(OR(B34="",B34="_",ISBLANK(B34)),0,1)</f>
        <v>0</v>
      </c>
      <c r="P34">
        <f t="shared" ref="P34" si="49">IF(OR(F34="",F34="_",ISBLANK(F34)),0,1)</f>
        <v>0</v>
      </c>
      <c r="Q34">
        <f>IF(OR(B35="",B35="_"),0,IF(OR(F35="",F35="_"),1,0))</f>
        <v>0</v>
      </c>
      <c r="R34">
        <f t="shared" ref="R34" ca="1" si="50">IF($N$4=T31,S34*INT(RANDBETWEEN($O$2,$Q$2))*$T$1^INT(RANDBETWEEN(0,2)),0)</f>
        <v>0</v>
      </c>
      <c r="S34">
        <f t="shared" ref="S34" si="51">$O$1+INT($R$1*T35/20)</f>
        <v>1</v>
      </c>
      <c r="T34">
        <v>10</v>
      </c>
      <c r="U34">
        <v>4</v>
      </c>
    </row>
    <row r="35" spans="1:21" ht="18.600000000000001" thickBot="1" x14ac:dyDescent="0.4">
      <c r="A35" s="31" t="str">
        <f>IF(J34=-1,"retry","")</f>
        <v/>
      </c>
      <c r="B35" s="35" t="str">
        <f>IF(J34=-1,B34,"")</f>
        <v/>
      </c>
      <c r="C35" s="34" t="str">
        <f t="shared" ref="C35" si="52">IF($J34=-1,$J$2,"")</f>
        <v/>
      </c>
      <c r="D35" s="45" t="str">
        <f t="shared" ref="D35" si="53">IF(J34=-1,D34,"")</f>
        <v/>
      </c>
      <c r="E35" s="34" t="str">
        <f>IF($J34=-1,"=","")</f>
        <v/>
      </c>
      <c r="F35" s="36" t="str">
        <f>IF(J34=-1,"_","")</f>
        <v/>
      </c>
      <c r="G35" s="124" t="str">
        <f>IF(OR(ISBLANK(F35),F35="",F35="_"),"",IF(B35/D35=F35,_xlfn.CONCAT($J$1,"    Well corrected!"),IF(ABS(B35/D35)=ABS(F35),"  o^o Watch the sign!"," Oops! Check again and retype.")))</f>
        <v/>
      </c>
      <c r="H35" s="118"/>
      <c r="I35" s="118"/>
      <c r="J35">
        <f t="shared" si="47"/>
        <v>0</v>
      </c>
      <c r="T35">
        <v>1</v>
      </c>
    </row>
    <row r="36" spans="1:21" ht="15" thickBot="1" x14ac:dyDescent="0.35">
      <c r="B36" s="8">
        <f>IF(OR(B37="",B37="_"),0,IF(B37&lt;0,MOD(ABS(B37),10),MOD(B37,10)))</f>
        <v>0</v>
      </c>
      <c r="D36" s="8">
        <f>IF(OR(D37="",D37="_"),0,IF(D37&lt;0,MOD(ABS(D37),10),MOD(D37,10)))</f>
        <v>0</v>
      </c>
    </row>
    <row r="37" spans="1:21" ht="18.600000000000001" thickBot="1" x14ac:dyDescent="0.4">
      <c r="A37" s="89" t="str">
        <f>IF($K$1&gt;10,"Q11: ","")</f>
        <v/>
      </c>
      <c r="B37" s="33" t="str">
        <f>IF(A37="","","_")</f>
        <v/>
      </c>
      <c r="C37" s="30" t="str">
        <f>IF(A37="","","+")</f>
        <v/>
      </c>
      <c r="D37" s="46" t="str">
        <f>IF(OR(B37="",B37="_",ISBLANK(B37)),"",S37)</f>
        <v/>
      </c>
      <c r="E37" s="32" t="str">
        <f>IF(A37="","","=")</f>
        <v/>
      </c>
      <c r="F37" s="33" t="str">
        <f>IF(A37="","","_")</f>
        <v/>
      </c>
      <c r="G37" s="116" t="str">
        <f>IF(OR(F37="",F37="_"),"",IF(B37+D37=F37,IF(OR(B37=0,D37=0,F37=0),_xlfn.CONCAT($J$1,"  Excellent - 0s are tricky!"),IF(OR(AND(B37&lt;0,MOD(D37,10)&gt;B36,B36&gt;0),AND(B36+MOD(D37,10)&gt;10,ABS(B37-F37)&gt;10,B36&gt;0)),_xlfn.CONCAT($J$1," Brilliant counting through ",F37-MOD(F37,10)),_xlfn.CONCAT($J$1," well done!"))),IF(B37&lt;1,IF(ABS(B37)+D37=ABS(F37),IF(F37&gt;0,"Oops! Watch for negatives!",IF(B37+D37&gt;0,"Oops! Count carefully near 0!","Oops! Always add UP numberlines!")),"Oops! Check using the Tools above."),IF(OR(ABS(B37)&lt;1,ABS(D37)&lt;1),"Careful! 0s are tricky!",IF(AND(MOD(B37,100)&gt;50,MOD(D37,100)&gt;50),"Oops! Try adding the 50s first?","Oops! Check using the Tools above.")))))</f>
        <v/>
      </c>
      <c r="H37" s="118"/>
      <c r="I37" s="118"/>
      <c r="J37">
        <f>IF(OR(B37="",B37="_",D37="",D37="_",F37="",F37="_"),0,IF(B37+D37=F37,1,-1))</f>
        <v>0</v>
      </c>
      <c r="K37">
        <f t="shared" ref="K37" si="54">IF(AND(OR(ISBLANK(F37),F37="",F37="_"),OR(ISBLANK(F38),F38="")),0,IF(OR(J37=1,J38=1),1,0))</f>
        <v>0</v>
      </c>
      <c r="L37">
        <f>IF(OR(AND(J38=0,J37=1),AND(J38=0,J37=0),J38=-1),0,1)</f>
        <v>0</v>
      </c>
      <c r="N37">
        <f>IF(OR(B37="",B37="_",ISBLANK(B37)),0,1)</f>
        <v>0</v>
      </c>
      <c r="P37">
        <f t="shared" ref="P37" si="55">IF(OR(F37="",F37="_",ISBLANK(F37)),0,1)</f>
        <v>0</v>
      </c>
      <c r="Q37">
        <f>IF(OR(B38="",B38="_"),0,IF(OR(F38="",F38="_"),1,0))</f>
        <v>0</v>
      </c>
      <c r="R37">
        <f ca="1">IF($N$4=T34,INT(RANDBETWEEN($D$2,$F$2)),0)</f>
        <v>0</v>
      </c>
      <c r="S37">
        <f>($V$2+INT($X$1*T38/20))</f>
        <v>0</v>
      </c>
      <c r="T37">
        <v>11</v>
      </c>
      <c r="U37">
        <v>1</v>
      </c>
    </row>
    <row r="38" spans="1:21" ht="18.600000000000001" thickBot="1" x14ac:dyDescent="0.4">
      <c r="A38" s="31" t="str">
        <f>IF(J37=-1,"retry","")</f>
        <v/>
      </c>
      <c r="B38" s="35" t="str">
        <f>IF(J37=-1,B37,"")</f>
        <v/>
      </c>
      <c r="C38" s="34" t="str">
        <f>IF($J37=-1,"+","")</f>
        <v/>
      </c>
      <c r="D38" s="45" t="str">
        <f t="shared" ref="D38" si="56">IF(J37=-1,D37,"")</f>
        <v/>
      </c>
      <c r="E38" s="34" t="str">
        <f>IF($J37=-1,"=","")</f>
        <v/>
      </c>
      <c r="F38" s="36" t="str">
        <f>IF(J37=-1,"_","")</f>
        <v/>
      </c>
      <c r="G38" s="124" t="str">
        <f>IF(OR(F38="",F38="_"),"",IF(B38+D38=F38,IF(OR(AND(B38&lt;0,MOD(D38,10)&gt;B36,B36&gt;0),AND(B36+MOD(D38,10)&gt;10,ABS(B38-F38)&gt;10,B36&gt;0)),_xlfn.CONCAT($J$1," Brilliant counting through ",F38-MOD(F38,10)),_xlfn.CONCAT($J$1," Well corrected!")),"Oops! Check again and retype."))</f>
        <v/>
      </c>
      <c r="H38" s="118"/>
      <c r="I38" s="118"/>
      <c r="J38">
        <f>IF(OR(B38="",B38="_",D38="",D38="_",F38="",F38="_"),0,IF(B38+D38=F38,1,-1))</f>
        <v>0</v>
      </c>
      <c r="T38">
        <v>17</v>
      </c>
    </row>
    <row r="39" spans="1:21" ht="15" thickBot="1" x14ac:dyDescent="0.35">
      <c r="B39" s="8">
        <f>IF(OR(B40="",B40="_"),0,IF(B40&lt;0,MOD(ABS(B40),10),MOD(B40,10)))</f>
        <v>0</v>
      </c>
      <c r="D39" s="8"/>
    </row>
    <row r="40" spans="1:21" ht="18.600000000000001" thickBot="1" x14ac:dyDescent="0.4">
      <c r="A40" s="89" t="str">
        <f>IF($K$1&gt;11,"Q12: ","")</f>
        <v/>
      </c>
      <c r="B40" s="33" t="str">
        <f>IF(A40="","","_")</f>
        <v/>
      </c>
      <c r="C40" s="30" t="str">
        <f>IF(A40="","","x")</f>
        <v/>
      </c>
      <c r="D40" s="46" t="str">
        <f>IF(OR(B40="",B40="_",ISBLANK(B40)),"",S40)</f>
        <v/>
      </c>
      <c r="E40" s="32" t="str">
        <f>IF(A40="","","=")</f>
        <v/>
      </c>
      <c r="F40" s="33" t="str">
        <f>IF(A40="","","_")</f>
        <v/>
      </c>
      <c r="G40" s="116" t="str">
        <f>IF(OR(ISBLANK(F40),F40="",F40="_"),"",IF(OR(ABS(B40)&lt;2,ABS(D40)&lt;2,ABS(F40)&lt;2),IF(B40*D40=F40,_xlfn.CONCAT($J$1," Excellent! 1s and 0s are tricky!"),"Careful! 1s and 0s are tricky!"),IF(B40*D40=F40,_xlfn.CONCAT($J$1,"    well done!"),IF(ABS(B40*D40)=ABS(F40),"  o^o  Watch the sign!",IF(OR(MOD(F40,B40)=0,MOD(F40,D40)=0),"  o^o  Count multiples carefully!",IF(OR(ABS(B40)&lt;2,ABS(D40)&lt;2),"Careful! 1s and 0s are tricky!","Oops! Check using the Tools above."))))))</f>
        <v/>
      </c>
      <c r="H40" s="118" t="e">
        <f t="shared" ref="H40:I40" si="57">IF(ISBLANK(C40),"",IF(C40-E40=G40,IF(AND(MOD(C40,10)&lt;MOD(E40,10),MOD(C40,10)&gt;0),_xlfn.CONCAT($J$1," brilliant counting back past ",G40-MOD(G40,10)+10),_xlfn.CONCAT($J$1,"    well done!")),IF(C40+E40=G40,"o^o  Subtract DOWN numberlines!",IF(ABS(C40-E40)=G40,"  o^o Watch the sign!",IF(OR(ABS(C40)&lt;2,ABS(E40)&lt;2),"Careful! 1s and 0s are tricky!",IF(AND(MOD(C40,10)&lt;MOD(E40,10),MOD(C40,10)&gt;0),"Careful counting past a 10 or 0!","Oops! Check using the Tools."))))))</f>
        <v>#VALUE!</v>
      </c>
      <c r="I40" s="118" t="e">
        <f t="shared" si="57"/>
        <v>#VALUE!</v>
      </c>
      <c r="J40">
        <f>IF(OR(B40="",B40="_",D40="",D40="_",F40="",F40="_"),0,IF(B40*D40=F40,1,-1))</f>
        <v>0</v>
      </c>
      <c r="K40">
        <f t="shared" ref="K40" si="58">IF(AND(OR(ISBLANK(F40),F40="",F40="_"),OR(ISBLANK(F41),F41="")),0,IF(OR(J40=1,J41=1),1,0))</f>
        <v>0</v>
      </c>
      <c r="L40">
        <f>IF(OR(AND(J41=0,J40=1),AND(J41=0,J40=0),J41=-1),0,1)</f>
        <v>0</v>
      </c>
      <c r="N40">
        <f>IF(OR(B40="",B40="_",ISBLANK(B40)),0,1)</f>
        <v>0</v>
      </c>
      <c r="P40">
        <f t="shared" ref="P40" si="59">IF(OR(F40="",F40="_",ISBLANK(F40)),0,1)</f>
        <v>0</v>
      </c>
      <c r="Q40">
        <f>IF(OR(B41="",B41="_"),0,IF(OR(F41="",F41="_"),1,0))</f>
        <v>0</v>
      </c>
      <c r="R40">
        <f ca="1">IF($N$4=T37,INT(RANDBETWEEN($D$2,$F$2)),0)</f>
        <v>0</v>
      </c>
      <c r="S40">
        <f>$D$2+INT($R$2*T41/20)</f>
        <v>0</v>
      </c>
      <c r="T40">
        <v>12</v>
      </c>
      <c r="U40">
        <v>3</v>
      </c>
    </row>
    <row r="41" spans="1:21" ht="18.600000000000001" thickBot="1" x14ac:dyDescent="0.4">
      <c r="A41" s="31" t="str">
        <f>IF(J40=-1,"retry","")</f>
        <v/>
      </c>
      <c r="B41" s="35" t="str">
        <f>IF(J40=-1,B40,"")</f>
        <v/>
      </c>
      <c r="C41" s="34" t="str">
        <f>IF($J40=-1,"x","")</f>
        <v/>
      </c>
      <c r="D41" s="45" t="str">
        <f t="shared" ref="D41" si="60">IF(J40=-1,D40,"")</f>
        <v/>
      </c>
      <c r="E41" s="34" t="str">
        <f>IF($J40=-1,"=","")</f>
        <v/>
      </c>
      <c r="F41" s="36" t="str">
        <f>IF(J40=-1,"_","")</f>
        <v/>
      </c>
      <c r="G41" s="124" t="str">
        <f>IF(OR(ISBLANK(F41),F41="",F41="_"),"",IF(OR(ABS(B41)&lt;2,ABS(D41)&lt;2),IF(B41*D41=F41,_xlfn.CONCAT($J$1,"   Well corrected!")," Oops! Check again and retype."),IF(B41*D41=F41,_xlfn.CONCAT($J$1,"    Well corrected!"),IF(ABS(B41*D41)=ABS(F41),"  o^o  Watch the sign!"," Oops! Check again and retype."))))</f>
        <v/>
      </c>
      <c r="H41" s="118"/>
      <c r="I41" s="118"/>
      <c r="J41">
        <f>IF(OR(B41="",B41="_",D41="",D41="_",F41="",F41="_"),0,IF(B41*D41=F41,1,-1))</f>
        <v>0</v>
      </c>
      <c r="T41">
        <v>8</v>
      </c>
    </row>
    <row r="42" spans="1:21" ht="15" thickBot="1" x14ac:dyDescent="0.35">
      <c r="B42" s="8">
        <f>IF(OR(B43="",B43="_"),0,IF(B43&lt;0,MOD(ABS(B43),10),MOD(B43,10)))</f>
        <v>0</v>
      </c>
      <c r="D42" s="8"/>
    </row>
    <row r="43" spans="1:21" ht="18.600000000000001" thickBot="1" x14ac:dyDescent="0.4">
      <c r="A43" s="89" t="str">
        <f>IF($K$1&gt;12,"Q13: ","")</f>
        <v/>
      </c>
      <c r="B43" s="33" t="str">
        <f>IF(A43="","","_")</f>
        <v/>
      </c>
      <c r="C43" s="30" t="str">
        <f>IF(A43="","","-")</f>
        <v/>
      </c>
      <c r="D43" s="46" t="str">
        <f>IF(OR(B43="",B43="_",ISBLANK(B43)),"",IF(OR($T$1&lt;0,B43&gt;S43-1),S43,IF(B43=0,0,IF(B43=1,0,B43-1))))</f>
        <v/>
      </c>
      <c r="E43" s="32" t="str">
        <f>IF(A43="","","=")</f>
        <v/>
      </c>
      <c r="F43" s="33" t="str">
        <f>IF(A43="","","_")</f>
        <v/>
      </c>
      <c r="G43" s="116" t="str">
        <f>IF(OR(F43="",F43="_",ISBLANK(F43)),"",IF(B43-D43=F43,IF(AND(MOD(B43,10)&lt;MOD(D43,10),MOD(B43,10)&gt;0),_xlfn.CONCAT($J$1," brilliant counting back past ",F43-MOD(F43,10)+10),_xlfn.CONCAT($J$1,"    well done!")),IF(B43+D43=F43,"o^o  Subtract DOWN numberlines!",IF(ABS(B43-D43)=F43,"  o^o Watch the sign!",IF(OR(ABS(B43)&lt;2,ABS(D43)&lt;2),"Careful! 1s and 0s are tricky!",IF(AND(MOD(B43,10)&lt;MOD(D43,10),MOD(B43,10)&gt;0),"Careful counting past a 10 or 0!","Oops! Check using the Tools above."))))))</f>
        <v/>
      </c>
      <c r="H43" s="118" t="e">
        <f t="shared" ref="H43:I43" si="61">IF(ISBLANK(C43),"",IF(C43-E43=G43,IF(AND(MOD(C43,10)&lt;MOD(E43,10),MOD(C43,10)&gt;0),_xlfn.CONCAT($J$1," brilliant counting back past ",G43-MOD(G43,10)+10),_xlfn.CONCAT($J$1,"    well done!")),IF(C43+E43=G43,"o^o  Subtract DOWN numberlines!",IF(ABS(C43-E43)=G43,"  o^o Watch the sign!",IF(OR(ABS(C43)&lt;2,ABS(E43)&lt;2),"Careful! 1s and 0s are tricky!",IF(AND(MOD(C43,10)&lt;MOD(E43,10),MOD(C43,10)&gt;0),"Careful counting past a 10 or 0!","Oops! Check using the Tools."))))))</f>
        <v>#VALUE!</v>
      </c>
      <c r="I43" s="118" t="e">
        <f t="shared" si="61"/>
        <v>#VALUE!</v>
      </c>
      <c r="J43">
        <f>IF(OR(B43="",B43="_",D43="",D43="_",F43="",F43="_"),0,IF(B43-D43=F43,1,-1))</f>
        <v>0</v>
      </c>
      <c r="K43">
        <f t="shared" ref="K43" si="62">IF(AND(OR(ISBLANK(F43),F43="",F43="_"),OR(ISBLANK(F44),F44="")),0,IF(OR(J43=1,J44=1),1,0))</f>
        <v>0</v>
      </c>
      <c r="L43">
        <f>IF(OR(AND(J44=0,J43=1),AND(J44=0,J43=0),J44=-1),0,1)</f>
        <v>0</v>
      </c>
      <c r="N43">
        <f>IF(OR(B43="",B43="_",ISBLANK(B43)),0,1)</f>
        <v>0</v>
      </c>
      <c r="P43">
        <f t="shared" ref="P43" si="63">IF(OR(F43="",F43="_",ISBLANK(F43)),0,1)</f>
        <v>0</v>
      </c>
      <c r="Q43">
        <f>IF(OR(B44="",B44="_"),0,IF(OR(F44="",F44="_"),1,0))</f>
        <v>0</v>
      </c>
      <c r="R43">
        <f ca="1">IF($N$4=T40,IF($T$1&gt;0,S43+INT(RANDBETWEEN(0,$X$2-S43)),INT(RANDBETWEEN($D$2,$F$2))),0)</f>
        <v>0</v>
      </c>
      <c r="S43">
        <f>$V$2+INT($X$1*T44/20)</f>
        <v>0</v>
      </c>
      <c r="T43">
        <v>13</v>
      </c>
      <c r="U43">
        <v>2</v>
      </c>
    </row>
    <row r="44" spans="1:21" ht="18.600000000000001" thickBot="1" x14ac:dyDescent="0.4">
      <c r="A44" s="31" t="str">
        <f>IF(J43=-1,"retry","")</f>
        <v/>
      </c>
      <c r="B44" s="35" t="str">
        <f>IF(J43=-1,B43,"")</f>
        <v/>
      </c>
      <c r="C44" s="34" t="str">
        <f>IF($J43=-1,"-","")</f>
        <v/>
      </c>
      <c r="D44" s="45" t="str">
        <f t="shared" ref="D44" si="64">IF(J43=-1,D43,"")</f>
        <v/>
      </c>
      <c r="E44" s="34" t="str">
        <f>IF($J43=-1,"=","")</f>
        <v/>
      </c>
      <c r="F44" s="36" t="str">
        <f>IF(J43=-1,"_","")</f>
        <v/>
      </c>
      <c r="G44" s="124" t="str">
        <f>IF(OR(ISBLANK(F44),F44="",F44="_"),"",IF(B44-D44=F44,IF(AND(MOD(B44,10)&lt;MOD(D44,10),MOD(B44,10)&gt;0),_xlfn.CONCAT($J$1," brilliant counting back past ",F44-MOD(F44,10)+10),_xlfn.CONCAT($J$1,"    Well corrected!"))," Oops! Check again and retype."))</f>
        <v/>
      </c>
      <c r="H44" s="118"/>
      <c r="I44" s="118"/>
      <c r="J44">
        <f>IF(OR(B44="",B44="_",D44="",D44="_",F44="",F44="_"),0,IF(B44-D44=F44,1,-1))</f>
        <v>0</v>
      </c>
      <c r="T44">
        <v>13</v>
      </c>
    </row>
    <row r="45" spans="1:21" ht="15" thickBot="1" x14ac:dyDescent="0.35">
      <c r="B45" s="8">
        <f>IF(OR(B46="",B46="_"),0,IF(B46&lt;0,MOD(ABS(B46),10),MOD(B46,10)))</f>
        <v>0</v>
      </c>
      <c r="D45" s="8"/>
    </row>
    <row r="46" spans="1:21" ht="18.600000000000001" thickBot="1" x14ac:dyDescent="0.4">
      <c r="A46" s="89" t="str">
        <f>IF($K$1&gt;13,"Q14: ","")</f>
        <v/>
      </c>
      <c r="B46" s="33" t="str">
        <f>IF(A46="","","_")</f>
        <v/>
      </c>
      <c r="C46" s="30" t="str">
        <f>IF(A46="","","-")</f>
        <v/>
      </c>
      <c r="D46" s="46" t="str">
        <f>IF(OR(B46="",B46="_",ISBLANK(B46)),"",IF(OR($T$1&lt;0,B46&gt;S46-1),S46,IF(B46=0,0,IF(B46=1,0,B46-1))))</f>
        <v/>
      </c>
      <c r="E46" s="32" t="str">
        <f>IF(A46="","","=")</f>
        <v/>
      </c>
      <c r="F46" s="33" t="str">
        <f>IF(A46="","","_")</f>
        <v/>
      </c>
      <c r="G46" s="116" t="str">
        <f>IF(OR(F46="",F46="_",ISBLANK(F46)),"",IF(B46-D46=F46,IF(AND(MOD(B46,10)&lt;MOD(D46,10),MOD(B46,10)&gt;0),_xlfn.CONCAT($J$1," brilliant counting back past ",F46-MOD(F46,10)+10),_xlfn.CONCAT($J$1,"    well done!")),IF(B46+D46=F46,"o^o  Subtract DOWN numberlines!",IF(ABS(B46-D46)=F46,"  o^o Watch the sign!",IF(OR(ABS(B46)&lt;2,ABS(D46)&lt;2),"Careful! 1s and 0s are tricky!",IF(AND(MOD(B46,10)&lt;MOD(D46,10),MOD(B46,10)&gt;0),"Careful counting past a 10 or 0!","Oops! Check using the Tools above."))))))</f>
        <v/>
      </c>
      <c r="H46" s="118" t="e">
        <f t="shared" ref="H46:I46" si="65">IF(ISBLANK(C46),"",IF(C46-E46=G46,IF(AND(MOD(C46,10)&lt;MOD(E46,10),MOD(C46,10)&gt;0),_xlfn.CONCAT($J$1," brilliant counting back past ",G46-MOD(G46,10)+10),_xlfn.CONCAT($J$1,"    well done!")),IF(C46+E46=G46,"o^o  Subtract DOWN numberlines!",IF(ABS(C46-E46)=G46,"  o^o Watch the sign!",IF(OR(ABS(C46)&lt;2,ABS(E46)&lt;2),"Careful! 1s and 0s are tricky!",IF(AND(MOD(C46,10)&lt;MOD(E46,10),MOD(C46,10)&gt;0),"Careful counting past a 10 or 0!","Oops! Check using the Tools."))))))</f>
        <v>#VALUE!</v>
      </c>
      <c r="I46" s="118" t="e">
        <f t="shared" si="65"/>
        <v>#VALUE!</v>
      </c>
      <c r="J46">
        <f>IF(OR(B46="",B46="_",D46="",D46="_",F46="",F46="_"),0,IF(B46-D46=F46,1,-1))</f>
        <v>0</v>
      </c>
      <c r="K46">
        <f t="shared" ref="K46" si="66">IF(AND(OR(ISBLANK(F46),F46="",F46="_"),OR(ISBLANK(F47),F47="")),0,IF(OR(J46=1,J47=1),1,0))</f>
        <v>0</v>
      </c>
      <c r="L46">
        <f>IF(OR(AND(J47=0,J46=1),AND(J47=0,J46=0),J47=-1),0,1)</f>
        <v>0</v>
      </c>
      <c r="N46">
        <f>IF(OR(B46="",B46="_",ISBLANK(B46)),0,1)</f>
        <v>0</v>
      </c>
      <c r="P46">
        <f t="shared" ref="P46" si="67">IF(OR(F46="",F46="_",ISBLANK(F46)),0,1)</f>
        <v>0</v>
      </c>
      <c r="Q46">
        <f>IF(OR(B47="",B47="_"),0,IF(OR(F47="",F47="_"),1,0))</f>
        <v>0</v>
      </c>
      <c r="R46">
        <f ca="1">IF($N$4=T43,IF($T$1&gt;0,S46+INT(RANDBETWEEN(0,$X$2-S46)),INT(RANDBETWEEN($D$2,$F$2))),0)</f>
        <v>0</v>
      </c>
      <c r="S46">
        <f>($V$2+INT($X$1*T47/20))</f>
        <v>0</v>
      </c>
      <c r="T46">
        <v>14</v>
      </c>
      <c r="U46">
        <v>2</v>
      </c>
    </row>
    <row r="47" spans="1:21" ht="18.600000000000001" thickBot="1" x14ac:dyDescent="0.4">
      <c r="A47" s="31" t="str">
        <f>IF(J46=-1,"retry","")</f>
        <v/>
      </c>
      <c r="B47" s="35" t="str">
        <f>IF(J46=-1,B46,"")</f>
        <v/>
      </c>
      <c r="C47" s="34" t="str">
        <f>IF($J46=-1,"-","")</f>
        <v/>
      </c>
      <c r="D47" s="45" t="str">
        <f t="shared" ref="D47" si="68">IF(J46=-1,D46,"")</f>
        <v/>
      </c>
      <c r="E47" s="34" t="str">
        <f>IF($J46=-1,"=","")</f>
        <v/>
      </c>
      <c r="F47" s="36" t="str">
        <f>IF(J46=-1,"_","")</f>
        <v/>
      </c>
      <c r="G47" s="124" t="str">
        <f>IF(OR(ISBLANK(F47),F47="",F47="_"),"",IF(B47-D47=F47,IF(AND(MOD(B47,10)&lt;MOD(D47,10),MOD(B47,10)&gt;0),_xlfn.CONCAT($J$1," brilliant counting back past ",F47-MOD(F47,10)+10),_xlfn.CONCAT($J$1,"    Well corrected!"))," Oops! Check again and retype."))</f>
        <v/>
      </c>
      <c r="H47" s="118"/>
      <c r="I47" s="118"/>
      <c r="J47">
        <f>IF(OR(B47="",B47="_",D47="",D47="_",F47="",F47="_"),0,IF(B47-D47=F47,1,-1))</f>
        <v>0</v>
      </c>
      <c r="T47">
        <v>20</v>
      </c>
    </row>
    <row r="48" spans="1:21" ht="15" thickBot="1" x14ac:dyDescent="0.35">
      <c r="B48" s="8">
        <f>IF(OR(B49="",B49="_"),0,IF(B49&lt;0,MOD(ABS(B49),10),MOD(B49,10)))</f>
        <v>0</v>
      </c>
      <c r="D48" s="8">
        <f>IF(OR(D49="",D49="_"),0,IF(D49&lt;0,MOD(ABS(D49),10),MOD(D49,10)))</f>
        <v>0</v>
      </c>
    </row>
    <row r="49" spans="1:21" ht="18.600000000000001" thickBot="1" x14ac:dyDescent="0.4">
      <c r="A49" s="89" t="str">
        <f>IF($K$1&gt;14,"Q15: ","")</f>
        <v/>
      </c>
      <c r="B49" s="33" t="str">
        <f>IF(A49="","","_")</f>
        <v/>
      </c>
      <c r="C49" s="30" t="str">
        <f>IF(A49="","","+")</f>
        <v/>
      </c>
      <c r="D49" s="46" t="str">
        <f>IF(OR(B49="",B49="_",ISBLANK(B49)),"",S49)</f>
        <v/>
      </c>
      <c r="E49" s="32" t="str">
        <f>IF(A49="","","=")</f>
        <v/>
      </c>
      <c r="F49" s="33" t="str">
        <f>IF(A49="","","_")</f>
        <v/>
      </c>
      <c r="G49" s="116" t="str">
        <f>IF(OR(F49="",F49="_"),"",IF(B49+D49=F49,IF(OR(B49=0,D49=0,F49=0),_xlfn.CONCAT($J$1,"  Excellent - 0s are tricky!"),IF(OR(AND(B49&lt;0,MOD(D49,10)&gt;B48,B48&gt;0),AND(B48+MOD(D49,10)&gt;10,ABS(B49-F49)&gt;10,B48&gt;0)),_xlfn.CONCAT($J$1," Brilliant counting through ",F49-MOD(F49,10)),_xlfn.CONCAT($J$1," well done!"))),IF(B49&lt;1,IF(ABS(B49)+D49=ABS(F49),IF(F49&gt;0,"Oops! Watch for negatives!",IF(B49+D49&gt;0,"Oops! Count carefully near 0!","Oops! Always add UP numberlines!")),"Oops! Check using the Tools above."),IF(OR(ABS(B49)&lt;1,ABS(D49)&lt;1),"Careful! 0s are tricky!",IF(AND(MOD(B49,100)&gt;50,MOD(D49,100)&gt;50),"Oops! Try adding the 50s first?","Oops! Check using the Tools above.")))))</f>
        <v/>
      </c>
      <c r="H49" s="118"/>
      <c r="I49" s="118"/>
      <c r="J49">
        <f>IF(OR(B49="",B49="_",D49="",D49="_",F49="",F49="_"),0,IF(B49+D49=F49,1,-1))</f>
        <v>0</v>
      </c>
      <c r="K49">
        <f t="shared" ref="K49" si="69">IF(AND(OR(ISBLANK(F49),F49="",F49="_"),OR(ISBLANK(F50),F50="")),0,IF(OR(J49=1,J50=1),1,0))</f>
        <v>0</v>
      </c>
      <c r="L49">
        <f>IF(OR(AND(J50=0,J49=1),AND(J50=0,J49=0),J50=-1),0,1)</f>
        <v>0</v>
      </c>
      <c r="N49">
        <f>IF(OR(B49="",B49="_",ISBLANK(B49)),0,1)</f>
        <v>0</v>
      </c>
      <c r="P49">
        <f t="shared" ref="P49" si="70">IF(OR(F49="",F49="_",ISBLANK(F49)),0,1)</f>
        <v>0</v>
      </c>
      <c r="Q49">
        <f>IF(OR(B50="",B50="_"),0,IF(OR(F50="",F50="_"),1,0))</f>
        <v>0</v>
      </c>
      <c r="R49">
        <f ca="1">IF($N$4=T46,INT(RANDBETWEEN($D$2,$F$2)),0)</f>
        <v>0</v>
      </c>
      <c r="S49">
        <f>($V$2+INT($X$1*T50/20))</f>
        <v>0</v>
      </c>
      <c r="T49">
        <v>15</v>
      </c>
      <c r="U49">
        <v>1</v>
      </c>
    </row>
    <row r="50" spans="1:21" ht="18.600000000000001" thickBot="1" x14ac:dyDescent="0.4">
      <c r="A50" s="31" t="str">
        <f>IF(J49=-1,"retry","")</f>
        <v/>
      </c>
      <c r="B50" s="35" t="str">
        <f>IF(J49=-1,B49,"")</f>
        <v/>
      </c>
      <c r="C50" s="34" t="str">
        <f>IF($J49=-1,"+","")</f>
        <v/>
      </c>
      <c r="D50" s="45" t="str">
        <f t="shared" ref="D50" si="71">IF(J49=-1,D49,"")</f>
        <v/>
      </c>
      <c r="E50" s="34" t="str">
        <f>IF($J49=-1,"=","")</f>
        <v/>
      </c>
      <c r="F50" s="36" t="str">
        <f>IF(J49=-1,"_","")</f>
        <v/>
      </c>
      <c r="G50" s="124" t="str">
        <f>IF(OR(F50="",F50="_"),"",IF(B50+D50=F50,IF(OR(AND(B50&lt;0,MOD(D50,10)&gt;B48,B48&gt;0),AND(B48+MOD(D50,10)&gt;10,ABS(B50-F50)&gt;10,B48&gt;0)),_xlfn.CONCAT($J$1," Brilliant counting through ",F50-MOD(F50,10)),_xlfn.CONCAT($J$1," Well corrected!")),"Oops! Check again and retype."))</f>
        <v/>
      </c>
      <c r="H50" s="118"/>
      <c r="I50" s="118"/>
      <c r="J50">
        <f>IF(OR(B50="",B50="_",D50="",D50="_",F50="",F50="_"),0,IF(B50+D50=F50,1,-1))</f>
        <v>0</v>
      </c>
      <c r="T50">
        <v>19</v>
      </c>
    </row>
    <row r="51" spans="1:21" ht="15" thickBot="1" x14ac:dyDescent="0.35">
      <c r="B51" s="8">
        <f>IF(OR(B52="",B52="_"),0,IF(B52&lt;0,MOD(ABS(B52),10),MOD(B52,10)))</f>
        <v>0</v>
      </c>
      <c r="D51" s="8"/>
    </row>
    <row r="52" spans="1:21" ht="18.600000000000001" thickBot="1" x14ac:dyDescent="0.4">
      <c r="A52" s="89" t="str">
        <f>IF($K$1&gt;15,"Q16: ","")</f>
        <v/>
      </c>
      <c r="B52" s="33" t="str">
        <f>IF(A52="","","_")</f>
        <v/>
      </c>
      <c r="C52" s="30" t="str">
        <f t="shared" ref="C52" si="72">IF(A52="","",$J$2)</f>
        <v/>
      </c>
      <c r="D52" s="46" t="str">
        <f t="shared" ref="D52" si="73">IF(OR(B52="",B52="_",ISBLANK(B52)),"",IF(MOD(B52,S52)=0,S52,IF(MOD(B52,5)=0,B52/5,IF(MOD(B52,4)=0,B52/4,IF(MOD(B52,3)=0,B52/3,IF(MOD(B52,2)=0,B52/2,1))))))</f>
        <v/>
      </c>
      <c r="E52" s="32" t="str">
        <f>IF(A52="","","=")</f>
        <v/>
      </c>
      <c r="F52" s="33" t="str">
        <f>IF(A52="","","_")</f>
        <v/>
      </c>
      <c r="G52" s="116" t="str">
        <f>IF(OR(ISBLANK(F52),F52="",F52="_"),"",IF(B52/D52=F52,IF(OR(D52=1,ABS(B52)&lt;2),_xlfn.CONCAT($J$1,"  Excellent! 0s and 1s are tricky!"),_xlfn.CONCAT($J$1,"    well done!")),IF(ABS(B52/D52)=ABS(F52),"  o^o Watch the sign!",IF(OR(ABS(B52)&lt;2,D52=1),"Careful! 0s and 1s are tricky!","Oops! Check using the Tools above."))))</f>
        <v/>
      </c>
      <c r="H52" s="118" t="e">
        <f t="shared" ref="H52:I52" si="74">IF(ISBLANK(C52),"",IF(C52-E52=G52,IF(AND(MOD(C52,10)&lt;MOD(E52,10),MOD(C52,10)&gt;0),_xlfn.CONCAT($J$1," brilliant counting back past ",G52-MOD(G52,10)+10),_xlfn.CONCAT($J$1,"    well done!")),IF(C52+E52=G52,"o^o  Subtract DOWN numberlines!",IF(ABS(C52-E52)=G52,"  o^o Watch the sign!",IF(OR(ABS(C52)&lt;2,ABS(E52)&lt;2),"Careful! 1s and 0s are tricky!",IF(AND(MOD(C52,10)&lt;MOD(E52,10),MOD(C52,10)&gt;0),"Careful counting past a 10 or 0!","Oops! Check using the Tools."))))))</f>
        <v>#VALUE!</v>
      </c>
      <c r="I52" s="118" t="e">
        <f t="shared" si="74"/>
        <v>#VALUE!</v>
      </c>
      <c r="J52">
        <f t="shared" ref="J52:J53" si="75">IF(OR(B52="",B52="_",D52="",D52="_",F52="",F52="_"),0,IF(B52/D52=F52,1,-1))</f>
        <v>0</v>
      </c>
      <c r="K52">
        <f t="shared" ref="K52" si="76">IF(AND(OR(ISBLANK(F52),F52="",F52="_"),OR(ISBLANK(F53),F53="")),0,IF(OR(J52=1,J53=1),1,0))</f>
        <v>0</v>
      </c>
      <c r="L52">
        <f>IF(OR(AND(J53=0,J52=1),AND(J53=0,J52=0),J53=-1),0,1)</f>
        <v>0</v>
      </c>
      <c r="N52">
        <f>IF(OR(B52="",B52="_",ISBLANK(B52)),0,1)</f>
        <v>0</v>
      </c>
      <c r="P52">
        <f t="shared" ref="P52" si="77">IF(OR(F52="",F52="_",ISBLANK(F52)),0,1)</f>
        <v>0</v>
      </c>
      <c r="Q52">
        <f>IF(OR(B53="",B53="_"),0,IF(OR(F53="",F53="_"),1,0))</f>
        <v>0</v>
      </c>
      <c r="R52">
        <f t="shared" ref="R52" ca="1" si="78">IF($N$4=T49,S52*INT(RANDBETWEEN($O$2,$Q$2))*$T$1^INT(RANDBETWEEN(0,2)),0)</f>
        <v>0</v>
      </c>
      <c r="S52">
        <f t="shared" ref="S52" si="79">$O$1+INT($R$1*T53/20)</f>
        <v>1</v>
      </c>
      <c r="T52">
        <v>16</v>
      </c>
      <c r="U52">
        <v>4</v>
      </c>
    </row>
    <row r="53" spans="1:21" ht="18.600000000000001" thickBot="1" x14ac:dyDescent="0.4">
      <c r="A53" s="31" t="str">
        <f>IF(J52=-1,"retry","")</f>
        <v/>
      </c>
      <c r="B53" s="35" t="str">
        <f>IF(J52=-1,B52,"")</f>
        <v/>
      </c>
      <c r="C53" s="34" t="str">
        <f t="shared" ref="C53" si="80">IF($J52=-1,$J$2,"")</f>
        <v/>
      </c>
      <c r="D53" s="45" t="str">
        <f t="shared" ref="D53" si="81">IF(J52=-1,D52,"")</f>
        <v/>
      </c>
      <c r="E53" s="34" t="str">
        <f>IF($J52=-1,"=","")</f>
        <v/>
      </c>
      <c r="F53" s="36" t="str">
        <f>IF(J52=-1,"_","")</f>
        <v/>
      </c>
      <c r="G53" s="124" t="str">
        <f>IF(OR(ISBLANK(F53),F53="",F53="_"),"",IF(B53/D53=F53,_xlfn.CONCAT($J$1,"    Well corrected!"),IF(ABS(B53/D53)=ABS(F53),"  o^o Watch the sign!"," Oops! Check again and retype.")))</f>
        <v/>
      </c>
      <c r="H53" s="118"/>
      <c r="I53" s="118"/>
      <c r="J53">
        <f t="shared" si="75"/>
        <v>0</v>
      </c>
      <c r="T53">
        <v>4</v>
      </c>
    </row>
    <row r="54" spans="1:21" ht="15" thickBot="1" x14ac:dyDescent="0.35">
      <c r="B54" s="8">
        <f>IF(OR(B55="",B55="_"),0,IF(B55&lt;0,MOD(ABS(B55),10),MOD(B55,10)))</f>
        <v>0</v>
      </c>
      <c r="D54" s="8">
        <f>IF(OR(D55="",D55="_"),0,IF(D55&lt;0,MOD(ABS(D55),10),MOD(D55,10)))</f>
        <v>0</v>
      </c>
    </row>
    <row r="55" spans="1:21" ht="18.600000000000001" thickBot="1" x14ac:dyDescent="0.4">
      <c r="A55" s="89" t="str">
        <f>IF($K$1&gt;16,"Q17: ","")</f>
        <v/>
      </c>
      <c r="B55" s="33" t="str">
        <f>IF(A55="","","_")</f>
        <v/>
      </c>
      <c r="C55" s="30" t="str">
        <f>IF(A55="","","+")</f>
        <v/>
      </c>
      <c r="D55" s="46" t="str">
        <f>IF(OR(B55="",B55="_",ISBLANK(B55)),"",S55)</f>
        <v/>
      </c>
      <c r="E55" s="32" t="str">
        <f>IF(A55="","","=")</f>
        <v/>
      </c>
      <c r="F55" s="33" t="str">
        <f>IF(A55="","","_")</f>
        <v/>
      </c>
      <c r="G55" s="116" t="str">
        <f>IF(OR(F55="",F55="_"),"",IF(B55+D55=F55,IF(OR(B55=0,D55=0,F55=0),_xlfn.CONCAT($J$1,"  Excellent - 0s are tricky!"),IF(OR(AND(B55&lt;0,MOD(D55,10)&gt;B54,B54&gt;0),AND(B54+MOD(D55,10)&gt;10,ABS(B55-F55)&gt;10,B54&gt;0)),_xlfn.CONCAT($J$1," Brilliant counting through ",F55-MOD(F55,10)),_xlfn.CONCAT($J$1," well done!"))),IF(B55&lt;1,IF(ABS(B55)+D55=ABS(F55),IF(F55&gt;0,"Oops! Watch for negatives!",IF(B55+D55&gt;0,"Oops! Count carefully near 0!","Oops! Always add UP numberlines!")),"Oops! Check using the Tools above."),IF(OR(ABS(B55)&lt;1,ABS(D55)&lt;1),"Careful! 0s are tricky!",IF(AND(MOD(B55,100)&gt;50,MOD(D55,100)&gt;50),"Oops! Try adding the 50s first?","Oops! Check using the Tools above.")))))</f>
        <v/>
      </c>
      <c r="H55" s="118"/>
      <c r="I55" s="118"/>
      <c r="J55">
        <f>IF(OR(B55="",B55="_",D55="",D55="_",F55="",F55="_"),0,IF(B55+D55=F55,1,-1))</f>
        <v>0</v>
      </c>
      <c r="K55">
        <f t="shared" ref="K55" si="82">IF(AND(OR(ISBLANK(F55),F55="",F55="_"),OR(ISBLANK(F56),F56="")),0,IF(OR(J55=1,J56=1),1,0))</f>
        <v>0</v>
      </c>
      <c r="L55">
        <f>IF(OR(AND(J56=0,J55=1),AND(J56=0,J55=0),J56=-1),0,1)</f>
        <v>0</v>
      </c>
      <c r="N55">
        <f>IF(OR(B55="",B55="_",ISBLANK(B55)),0,1)</f>
        <v>0</v>
      </c>
      <c r="P55">
        <f t="shared" ref="P55" si="83">IF(OR(F55="",F55="_",ISBLANK(F55)),0,1)</f>
        <v>0</v>
      </c>
      <c r="Q55">
        <f>IF(OR(B56="",B56="_"),0,IF(OR(F56="",F56="_"),1,0))</f>
        <v>0</v>
      </c>
      <c r="R55">
        <f ca="1">IF($N$4=T52,INT(RANDBETWEEN($D$2,$F$2)),0)</f>
        <v>0</v>
      </c>
      <c r="S55">
        <f>$V$2+INT($X$1*T56/20)</f>
        <v>0</v>
      </c>
      <c r="T55">
        <v>17</v>
      </c>
      <c r="U55">
        <v>1</v>
      </c>
    </row>
    <row r="56" spans="1:21" ht="18.600000000000001" thickBot="1" x14ac:dyDescent="0.4">
      <c r="A56" s="31" t="str">
        <f>IF(J55=-1,"retry","")</f>
        <v/>
      </c>
      <c r="B56" s="35" t="str">
        <f>IF(J55=-1,B55,"")</f>
        <v/>
      </c>
      <c r="C56" s="34" t="str">
        <f>IF($J55=-1,"+","")</f>
        <v/>
      </c>
      <c r="D56" s="45" t="str">
        <f t="shared" ref="D56" si="84">IF(J55=-1,D55,"")</f>
        <v/>
      </c>
      <c r="E56" s="34" t="str">
        <f>IF($J55=-1,"=","")</f>
        <v/>
      </c>
      <c r="F56" s="36" t="str">
        <f>IF(J55=-1,"_","")</f>
        <v/>
      </c>
      <c r="G56" s="124" t="str">
        <f>IF(OR(F56="",F56="_"),"",IF(B56+D56=F56,IF(OR(AND(B56&lt;0,MOD(D56,10)&gt;B54,B54&gt;0),AND(B54+MOD(D56,10)&gt;10,ABS(B56-F56)&gt;10,B54&gt;0)),_xlfn.CONCAT($J$1," Brilliant counting through ",F56-MOD(F56,10)),_xlfn.CONCAT($J$1," Well corrected!")),"Oops! Check again and retype."))</f>
        <v/>
      </c>
      <c r="H56" s="118"/>
      <c r="I56" s="118"/>
      <c r="J56">
        <f>IF(OR(B56="",B56="_",D56="",D56="_",F56="",F56="_"),0,IF(B56+D56=F56,1,-1))</f>
        <v>0</v>
      </c>
      <c r="T56">
        <v>12</v>
      </c>
    </row>
    <row r="57" spans="1:21" ht="15" thickBot="1" x14ac:dyDescent="0.35">
      <c r="B57" s="8">
        <f>IF(OR(B58="",B58="_"),0,IF(B58&lt;0,MOD(ABS(B58),10),MOD(B58,10)))</f>
        <v>0</v>
      </c>
      <c r="D57" s="8"/>
    </row>
    <row r="58" spans="1:21" ht="18.600000000000001" thickBot="1" x14ac:dyDescent="0.4">
      <c r="A58" s="89" t="str">
        <f>IF($K$1&gt;17,"Q18: ","")</f>
        <v/>
      </c>
      <c r="B58" s="33" t="str">
        <f>IF(A58="","","_")</f>
        <v/>
      </c>
      <c r="C58" s="30" t="str">
        <f>IF(A58="","","-")</f>
        <v/>
      </c>
      <c r="D58" s="46" t="str">
        <f>IF(OR(B58="",B58="_",ISBLANK(B58)),"",IF(OR($T$1&lt;0,B58&gt;S58-1),S58,IF(B58=0,0,IF(B58=1,0,B58-1))))</f>
        <v/>
      </c>
      <c r="E58" s="32" t="str">
        <f>IF(A58="","","=")</f>
        <v/>
      </c>
      <c r="F58" s="33" t="str">
        <f>IF(A58="","","_")</f>
        <v/>
      </c>
      <c r="G58" s="116" t="str">
        <f>IF(OR(F58="",F58="_",ISBLANK(F58)),"",IF(B58-D58=F58,IF(AND(MOD(B58,10)&lt;MOD(D58,10),MOD(B58,10)&gt;0),_xlfn.CONCAT($J$1," brilliant counting back past ",F58-MOD(F58,10)+10),_xlfn.CONCAT($J$1,"    well done!")),IF(B58+D58=F58,"o^o  Subtract DOWN numberlines!",IF(ABS(B58-D58)=F58,"  o^o Watch the sign!",IF(OR(ABS(B58)&lt;2,ABS(D58)&lt;2),"Careful! 1s and 0s are tricky!",IF(AND(MOD(B58,10)&lt;MOD(D58,10),MOD(B58,10)&gt;0),"Careful counting past a 10 or 0!","Oops! Check using the Tools above."))))))</f>
        <v/>
      </c>
      <c r="H58" s="118" t="e">
        <f t="shared" ref="H58:I58" si="85">IF(ISBLANK(C58),"",IF(C58-E58=G58,IF(AND(MOD(C58,10)&lt;MOD(E58,10),MOD(C58,10)&gt;0),_xlfn.CONCAT($J$1," brilliant counting back past ",G58-MOD(G58,10)+10),_xlfn.CONCAT($J$1,"    well done!")),IF(C58+E58=G58,"o^o  Subtract DOWN numberlines!",IF(ABS(C58-E58)=G58,"  o^o Watch the sign!",IF(OR(ABS(C58)&lt;2,ABS(E58)&lt;2),"Careful! 1s and 0s are tricky!",IF(AND(MOD(C58,10)&lt;MOD(E58,10),MOD(C58,10)&gt;0),"Careful counting past a 10 or 0!","Oops! Check using the Tools."))))))</f>
        <v>#VALUE!</v>
      </c>
      <c r="I58" s="118" t="e">
        <f t="shared" si="85"/>
        <v>#VALUE!</v>
      </c>
      <c r="J58">
        <f>IF(OR(B58="",B58="_",D58="",D58="_",F58="",F58="_"),0,IF(B58-D58=F58,1,-1))</f>
        <v>0</v>
      </c>
      <c r="K58">
        <f t="shared" ref="K58" si="86">IF(AND(OR(ISBLANK(F58),F58="",F58="_"),OR(ISBLANK(F59),F59="")),0,IF(OR(J58=1,J59=1),1,0))</f>
        <v>0</v>
      </c>
      <c r="L58">
        <f>IF(OR(AND(J59=0,J58=1),AND(J59=0,J58=0),J59=-1),0,1)</f>
        <v>0</v>
      </c>
      <c r="N58">
        <f>IF(OR(B58="",B58="_",ISBLANK(B58)),0,1)</f>
        <v>0</v>
      </c>
      <c r="P58">
        <f t="shared" ref="P58" si="87">IF(OR(F58="",F58="_",ISBLANK(F58)),0,1)</f>
        <v>0</v>
      </c>
      <c r="Q58">
        <f>IF(OR(B59="",B59="_"),0,IF(OR(F59="",F59="_"),1,0))</f>
        <v>0</v>
      </c>
      <c r="R58">
        <f ca="1">IF($N$4=T55,IF($T$1&gt;0,S58+INT(RANDBETWEEN(0,$X$2-S58)),INT(RANDBETWEEN($D$2,$F$2))),0)</f>
        <v>0</v>
      </c>
      <c r="S58">
        <f>($V$2+INT($X$1*T59/20))</f>
        <v>0</v>
      </c>
      <c r="T58">
        <v>18</v>
      </c>
      <c r="U58">
        <v>2</v>
      </c>
    </row>
    <row r="59" spans="1:21" ht="18.600000000000001" thickBot="1" x14ac:dyDescent="0.4">
      <c r="A59" s="31" t="str">
        <f>IF(J58=-1,"retry","")</f>
        <v/>
      </c>
      <c r="B59" s="35" t="str">
        <f>IF(J58=-1,B58,"")</f>
        <v/>
      </c>
      <c r="C59" s="34" t="str">
        <f>IF($J58=-1,"-","")</f>
        <v/>
      </c>
      <c r="D59" s="45" t="str">
        <f t="shared" ref="D59" si="88">IF(J58=-1,D58,"")</f>
        <v/>
      </c>
      <c r="E59" s="34" t="str">
        <f>IF($J58=-1,"=","")</f>
        <v/>
      </c>
      <c r="F59" s="36" t="str">
        <f>IF(J58=-1,"_","")</f>
        <v/>
      </c>
      <c r="G59" s="124" t="str">
        <f>IF(OR(ISBLANK(F59),F59="",F59="_"),"",IF(B59-D59=F59,IF(AND(MOD(B59,10)&lt;MOD(D59,10),MOD(B59,10)&gt;0),_xlfn.CONCAT($J$1," brilliant counting back past ",F59-MOD(F59,10)+10),_xlfn.CONCAT($J$1,"    Well corrected!"))," Oops! Check again and retype."))</f>
        <v/>
      </c>
      <c r="H59" s="118"/>
      <c r="I59" s="118"/>
      <c r="J59">
        <f>IF(OR(B59="",B59="_",D59="",D59="_",F59="",F59="_"),0,IF(B59-D59=F59,1,-1))</f>
        <v>0</v>
      </c>
      <c r="T59">
        <v>16</v>
      </c>
    </row>
    <row r="60" spans="1:21" ht="15" thickBot="1" x14ac:dyDescent="0.35">
      <c r="B60" s="8">
        <f>IF(OR(B61="",B61="_"),0,IF(B61&lt;0,MOD(ABS(B61),10),MOD(B61,10)))</f>
        <v>0</v>
      </c>
      <c r="D60" s="8"/>
    </row>
    <row r="61" spans="1:21" ht="18.600000000000001" thickBot="1" x14ac:dyDescent="0.4">
      <c r="A61" s="89" t="str">
        <f>IF($K$1&gt;18,"Q19: ","")</f>
        <v/>
      </c>
      <c r="B61" s="33" t="str">
        <f>IF(A61="","","_")</f>
        <v/>
      </c>
      <c r="C61" s="30" t="str">
        <f t="shared" ref="C61" si="89">IF(A61="","",$J$2)</f>
        <v/>
      </c>
      <c r="D61" s="46" t="str">
        <f t="shared" ref="D61" si="90">IF(OR(B61="",B61="_",ISBLANK(B61)),"",IF(MOD(B61,S61)=0,S61,IF(MOD(B61,5)=0,B61/5,IF(MOD(B61,4)=0,B61/4,IF(MOD(B61,3)=0,B61/3,IF(MOD(B61,2)=0,B61/2,1))))))</f>
        <v/>
      </c>
      <c r="E61" s="32" t="str">
        <f>IF(A61="","","=")</f>
        <v/>
      </c>
      <c r="F61" s="33" t="str">
        <f>IF(A61="","","_")</f>
        <v/>
      </c>
      <c r="G61" s="116" t="str">
        <f>IF(OR(ISBLANK(F61),F61="",F61="_"),"",IF(B61/D61=F61,IF(OR(D61=1,ABS(B61)&lt;2),_xlfn.CONCAT($J$1,"  Excellent! 0s and 1s are tricky!"),_xlfn.CONCAT($J$1,"    well done!")),IF(ABS(B61/D61)=ABS(F61),"  o^o Watch the sign!",IF(OR(ABS(B61)&lt;2,D61=1),"Careful! 0s and 1s are tricky!","Oops! Check using the Tools above."))))</f>
        <v/>
      </c>
      <c r="H61" s="118" t="e">
        <f t="shared" ref="H61:I61" si="91">IF(ISBLANK(C61),"",IF(C61-E61=G61,IF(AND(MOD(C61,10)&lt;MOD(E61,10),MOD(C61,10)&gt;0),_xlfn.CONCAT($J$1," brilliant counting back past ",G61-MOD(G61,10)+10),_xlfn.CONCAT($J$1,"    well done!")),IF(C61+E61=G61,"o^o  Subtract DOWN numberlines!",IF(ABS(C61-E61)=G61,"  o^o Watch the sign!",IF(OR(ABS(C61)&lt;2,ABS(E61)&lt;2),"Careful! 1s and 0s are tricky!",IF(AND(MOD(C61,10)&lt;MOD(E61,10),MOD(C61,10)&gt;0),"Careful counting past a 10 or 0!","Oops! Check using the Tools."))))))</f>
        <v>#VALUE!</v>
      </c>
      <c r="I61" s="118" t="e">
        <f t="shared" si="91"/>
        <v>#VALUE!</v>
      </c>
      <c r="J61">
        <f t="shared" ref="J61:J62" si="92">IF(OR(B61="",B61="_",D61="",D61="_",F61="",F61="_"),0,IF(B61/D61=F61,1,-1))</f>
        <v>0</v>
      </c>
      <c r="K61">
        <f t="shared" ref="K61" si="93">IF(AND(OR(ISBLANK(F61),F61="",F61="_"),OR(ISBLANK(F62),F62="")),0,IF(OR(J61=1,J62=1),1,0))</f>
        <v>0</v>
      </c>
      <c r="L61">
        <f>IF(OR(AND(J62=0,J61=1),AND(J62=0,J61=0),J62=-1),0,1)</f>
        <v>0</v>
      </c>
      <c r="N61">
        <f>IF(OR(B61="",B61="_",ISBLANK(B61)),0,1)</f>
        <v>0</v>
      </c>
      <c r="P61">
        <f t="shared" ref="P61" si="94">IF(OR(F61="",F61="_",ISBLANK(F61)),0,1)</f>
        <v>0</v>
      </c>
      <c r="Q61">
        <f>IF(OR(B62="",B62="_"),0,IF(OR(F62="",F62="_"),1,0))</f>
        <v>0</v>
      </c>
      <c r="R61">
        <f t="shared" ref="R61" ca="1" si="95">IF($N$4=T58,S61*INT(RANDBETWEEN($O$2,$Q$2))*$T$1^INT(RANDBETWEEN(0,2)),0)</f>
        <v>0</v>
      </c>
      <c r="S61">
        <f t="shared" ref="S61" si="96">$O$1+INT($R$1*T62/20)</f>
        <v>1</v>
      </c>
      <c r="T61">
        <v>19</v>
      </c>
      <c r="U61">
        <v>4</v>
      </c>
    </row>
    <row r="62" spans="1:21" ht="18.600000000000001" thickBot="1" x14ac:dyDescent="0.4">
      <c r="A62" s="31" t="str">
        <f>IF(J61=-1,"retry","")</f>
        <v/>
      </c>
      <c r="B62" s="35" t="str">
        <f>IF(J61=-1,B61,"")</f>
        <v/>
      </c>
      <c r="C62" s="34" t="str">
        <f t="shared" ref="C62" si="97">IF($J61=-1,$J$2,"")</f>
        <v/>
      </c>
      <c r="D62" s="45" t="str">
        <f t="shared" ref="D62" si="98">IF(J61=-1,D61,"")</f>
        <v/>
      </c>
      <c r="E62" s="34" t="str">
        <f>IF($J61=-1,"=","")</f>
        <v/>
      </c>
      <c r="F62" s="36" t="str">
        <f>IF(J61=-1,"_","")</f>
        <v/>
      </c>
      <c r="G62" s="124" t="str">
        <f>IF(OR(ISBLANK(F62),F62="",F62="_"),"",IF(B62/D62=F62,_xlfn.CONCAT($J$1,"    Well corrected!"),IF(ABS(B62/D62)=ABS(F62),"  o^o Watch the sign!"," Oops! Check again and retype.")))</f>
        <v/>
      </c>
      <c r="H62" s="118"/>
      <c r="I62" s="118"/>
      <c r="J62">
        <f t="shared" si="92"/>
        <v>0</v>
      </c>
      <c r="T62">
        <v>3</v>
      </c>
    </row>
    <row r="63" spans="1:21" ht="15" thickBot="1" x14ac:dyDescent="0.35">
      <c r="B63" s="8">
        <f>IF(OR(B64="",B64="_"),0,IF(B64&lt;0,MOD(ABS(B64),10),MOD(B64,10)))</f>
        <v>0</v>
      </c>
      <c r="D63" s="8"/>
    </row>
    <row r="64" spans="1:21" ht="18.600000000000001" thickBot="1" x14ac:dyDescent="0.4">
      <c r="A64" s="89" t="str">
        <f>IF($K$1&gt;19,"Q20: ","")</f>
        <v/>
      </c>
      <c r="B64" s="33" t="str">
        <f>IF(A64="","","_")</f>
        <v/>
      </c>
      <c r="C64" s="30" t="str">
        <f>IF(A64="","","x")</f>
        <v/>
      </c>
      <c r="D64" s="46" t="str">
        <f>IF(OR(B64="",B64="_",ISBLANK(B64)),"",S64)</f>
        <v/>
      </c>
      <c r="E64" s="32" t="str">
        <f>IF(A64="","","=")</f>
        <v/>
      </c>
      <c r="F64" s="33" t="str">
        <f>IF(A64="","","_")</f>
        <v/>
      </c>
      <c r="G64" s="116" t="str">
        <f>IF(OR(ISBLANK(F64),F64="",F64="_"),"",IF(OR(ABS(B64)&lt;2,ABS(D64)&lt;2,ABS(F64)&lt;2),IF(B64*D64=F64,_xlfn.CONCAT($J$1," Excellent! 1s and 0s are tricky!"),"Careful! 1s and 0s are tricky!"),IF(B64*D64=F64,_xlfn.CONCAT($J$1,"    well done!"),IF(ABS(B64*D64)=ABS(F64),"  o^o  Watch the sign!",IF(OR(MOD(F64,B64)=0,MOD(F64,D64)=0),"  o^o  Count multiples carefully!",IF(OR(ABS(B64)&lt;2,ABS(D64)&lt;2),"Careful! 1s and 0s are tricky!","Oops! Check using the Tools above."))))))</f>
        <v/>
      </c>
      <c r="H64" s="118" t="e">
        <f t="shared" ref="H64:I64" si="99">IF(ISBLANK(C64),"",IF(C64-E64=G64,IF(AND(MOD(C64,10)&lt;MOD(E64,10),MOD(C64,10)&gt;0),_xlfn.CONCAT($J$1," brilliant counting back past ",G64-MOD(G64,10)+10),_xlfn.CONCAT($J$1,"    well done!")),IF(C64+E64=G64,"o^o  Subtract DOWN numberlines!",IF(ABS(C64-E64)=G64,"  o^o Watch the sign!",IF(OR(ABS(C64)&lt;2,ABS(E64)&lt;2),"Careful! 1s and 0s are tricky!",IF(AND(MOD(C64,10)&lt;MOD(E64,10),MOD(C64,10)&gt;0),"Careful counting past a 10 or 0!","Oops! Check using the Tools."))))))</f>
        <v>#VALUE!</v>
      </c>
      <c r="I64" s="118" t="e">
        <f t="shared" si="99"/>
        <v>#VALUE!</v>
      </c>
      <c r="J64">
        <f>IF(OR(B64="",B64="_",D64="",D64="_",F64="",F64="_"),0,IF(B64*D64=F64,1,-1))</f>
        <v>0</v>
      </c>
      <c r="K64">
        <f t="shared" ref="K64" si="100">IF(AND(OR(ISBLANK(F64),F64="",F64="_"),OR(ISBLANK(F65),F65="")),0,IF(OR(J64=1,J65=1),1,0))</f>
        <v>0</v>
      </c>
      <c r="L64">
        <f>IF(OR(AND(J65=0,J64=1),AND(J65=0,J64=0),J65=-1),0,1)</f>
        <v>0</v>
      </c>
      <c r="N64">
        <f>IF(OR(B64="",B64="_",ISBLANK(B64)),0,1)</f>
        <v>0</v>
      </c>
      <c r="P64">
        <f t="shared" ref="P64" si="101">IF(OR(F64="",F64="_",ISBLANK(F64)),0,1)</f>
        <v>0</v>
      </c>
      <c r="Q64">
        <f>IF(OR(B65="",B65="_"),0,IF(OR(F65="",F65="_"),1,0))</f>
        <v>0</v>
      </c>
      <c r="R64">
        <f ca="1">IF($N$4=T61,INT(RANDBETWEEN($D$2,$F$2)),0)</f>
        <v>0</v>
      </c>
      <c r="S64">
        <f>$D$2+INT($R$2*T65/20)</f>
        <v>0</v>
      </c>
      <c r="T64">
        <v>20</v>
      </c>
      <c r="U64">
        <v>3</v>
      </c>
    </row>
    <row r="65" spans="1:20" ht="18.600000000000001" thickBot="1" x14ac:dyDescent="0.4">
      <c r="A65" s="31" t="str">
        <f>IF(J64=-1,"retry","")</f>
        <v/>
      </c>
      <c r="B65" s="35" t="str">
        <f>IF(J64=-1,B64,"")</f>
        <v/>
      </c>
      <c r="C65" s="34" t="str">
        <f>IF($J64=-1,"x","")</f>
        <v/>
      </c>
      <c r="D65" s="45" t="str">
        <f t="shared" ref="D65" si="102">IF(J64=-1,D64,"")</f>
        <v/>
      </c>
      <c r="E65" s="34" t="str">
        <f>IF($J64=-1,"=","")</f>
        <v/>
      </c>
      <c r="F65" s="36" t="str">
        <f>IF(J64=-1,"_","")</f>
        <v/>
      </c>
      <c r="G65" s="124" t="str">
        <f>IF(OR(ISBLANK(F65),F65="",F65="_"),"",IF(OR(ABS(B65)&lt;2,ABS(D65)&lt;2),IF(B65*D65=F65,_xlfn.CONCAT($J$1,"   Well corrected!")," Oops! Check again and retype."),IF(B65*D65=F65,_xlfn.CONCAT($J$1,"    Well corrected!"),IF(ABS(B65*D65)=ABS(F65),"  o^o  Watch the sign!"," Oops! Check again and retype."))))</f>
        <v/>
      </c>
      <c r="H65" s="118"/>
      <c r="I65" s="118"/>
      <c r="J65">
        <f>IF(OR(B65="",B65="_",D65="",D65="_",F65="",F65="_"),0,IF(B65*D65=F65,1,-1))</f>
        <v>0</v>
      </c>
      <c r="T65">
        <v>5</v>
      </c>
    </row>
    <row r="66" spans="1:20" x14ac:dyDescent="0.3">
      <c r="D66" s="8"/>
    </row>
  </sheetData>
  <sheetProtection algorithmName="SHA-512" hashValue="JbSxZ4CgwHSScgy6dxgunl6o4AIrTY3ByZ8sIGrTfDBOLrp8vYXea/rK7DNDYzy99Ok+ydtULywVJ6dqc+9fTQ==" saltValue="zj1jFPGvm5G4RKE889/3Gg==" spinCount="100000" sheet="1" formatCells="0" formatColumns="0" formatRows="0" selectLockedCells="1"/>
  <mergeCells count="45">
    <mergeCell ref="G61:I61"/>
    <mergeCell ref="G62:I62"/>
    <mergeCell ref="G64:I64"/>
    <mergeCell ref="G65:I65"/>
    <mergeCell ref="G52:I52"/>
    <mergeCell ref="G53:I53"/>
    <mergeCell ref="G55:I55"/>
    <mergeCell ref="G56:I56"/>
    <mergeCell ref="G58:I58"/>
    <mergeCell ref="G59:I59"/>
    <mergeCell ref="G50:I50"/>
    <mergeCell ref="G34:I34"/>
    <mergeCell ref="G35:I35"/>
    <mergeCell ref="G37:I37"/>
    <mergeCell ref="G38:I38"/>
    <mergeCell ref="G40:I40"/>
    <mergeCell ref="G41:I41"/>
    <mergeCell ref="G43:I43"/>
    <mergeCell ref="G44:I44"/>
    <mergeCell ref="G46:I46"/>
    <mergeCell ref="G47:I47"/>
    <mergeCell ref="G49:I49"/>
    <mergeCell ref="G32:I32"/>
    <mergeCell ref="G16:I16"/>
    <mergeCell ref="G17:I17"/>
    <mergeCell ref="G19:I19"/>
    <mergeCell ref="G20:I20"/>
    <mergeCell ref="G22:I22"/>
    <mergeCell ref="G23:I23"/>
    <mergeCell ref="G25:I25"/>
    <mergeCell ref="G26:I26"/>
    <mergeCell ref="G28:I28"/>
    <mergeCell ref="G29:I29"/>
    <mergeCell ref="G31:I31"/>
    <mergeCell ref="G14:I14"/>
    <mergeCell ref="B2:C2"/>
    <mergeCell ref="A3:F3"/>
    <mergeCell ref="G3:H3"/>
    <mergeCell ref="G4:H4"/>
    <mergeCell ref="G6:H6"/>
    <mergeCell ref="G7:I7"/>
    <mergeCell ref="G8:I8"/>
    <mergeCell ref="G10:I10"/>
    <mergeCell ref="G11:I11"/>
    <mergeCell ref="G13:I13"/>
  </mergeCells>
  <conditionalFormatting sqref="B8 D8 F8 D11 D14 D17 D20 D23 D26 D29 D32 D35 D38 D41 D44 D47 D50 D53 D56 D59 D62 D65">
    <cfRule type="containsBlanks" dxfId="127" priority="129">
      <formula>LEN(TRIM(B8))=0</formula>
    </cfRule>
  </conditionalFormatting>
  <conditionalFormatting sqref="F8">
    <cfRule type="containsText" dxfId="126" priority="128" operator="containsText" text="_">
      <formula>NOT(ISERROR(SEARCH("_",F8)))</formula>
    </cfRule>
  </conditionalFormatting>
  <conditionalFormatting sqref="B10">
    <cfRule type="containsBlanks" dxfId="125" priority="126">
      <formula>LEN(TRIM(B10))=0</formula>
    </cfRule>
    <cfRule type="containsText" dxfId="124" priority="127" operator="containsText" text="_">
      <formula>NOT(ISERROR(SEARCH("_",B10)))</formula>
    </cfRule>
  </conditionalFormatting>
  <conditionalFormatting sqref="B11 F11">
    <cfRule type="containsBlanks" dxfId="123" priority="125">
      <formula>LEN(TRIM(B11))=0</formula>
    </cfRule>
  </conditionalFormatting>
  <conditionalFormatting sqref="F11">
    <cfRule type="containsText" dxfId="122" priority="124" operator="containsText" text="_">
      <formula>NOT(ISERROR(SEARCH("_",F11)))</formula>
    </cfRule>
  </conditionalFormatting>
  <conditionalFormatting sqref="B13">
    <cfRule type="containsBlanks" dxfId="121" priority="122">
      <formula>LEN(TRIM(B13))=0</formula>
    </cfRule>
    <cfRule type="containsText" dxfId="120" priority="123" operator="containsText" text="_">
      <formula>NOT(ISERROR(SEARCH("_",B13)))</formula>
    </cfRule>
  </conditionalFormatting>
  <conditionalFormatting sqref="B14 F14">
    <cfRule type="containsBlanks" dxfId="119" priority="121">
      <formula>LEN(TRIM(B14))=0</formula>
    </cfRule>
  </conditionalFormatting>
  <conditionalFormatting sqref="F14">
    <cfRule type="containsText" dxfId="118" priority="120" operator="containsText" text="_">
      <formula>NOT(ISERROR(SEARCH("_",F14)))</formula>
    </cfRule>
  </conditionalFormatting>
  <conditionalFormatting sqref="B16">
    <cfRule type="containsBlanks" dxfId="117" priority="118">
      <formula>LEN(TRIM(B16))=0</formula>
    </cfRule>
    <cfRule type="containsText" dxfId="116" priority="119" operator="containsText" text="_">
      <formula>NOT(ISERROR(SEARCH("_",B16)))</formula>
    </cfRule>
  </conditionalFormatting>
  <conditionalFormatting sqref="B17 F17">
    <cfRule type="containsBlanks" dxfId="115" priority="117">
      <formula>LEN(TRIM(B17))=0</formula>
    </cfRule>
  </conditionalFormatting>
  <conditionalFormatting sqref="F17">
    <cfRule type="containsText" dxfId="114" priority="116" operator="containsText" text="_">
      <formula>NOT(ISERROR(SEARCH("_",F17)))</formula>
    </cfRule>
  </conditionalFormatting>
  <conditionalFormatting sqref="B19">
    <cfRule type="containsBlanks" dxfId="113" priority="114">
      <formula>LEN(TRIM(B19))=0</formula>
    </cfRule>
    <cfRule type="containsText" dxfId="112" priority="115" operator="containsText" text="_">
      <formula>NOT(ISERROR(SEARCH("_",B19)))</formula>
    </cfRule>
  </conditionalFormatting>
  <conditionalFormatting sqref="B20 F20">
    <cfRule type="containsBlanks" dxfId="111" priority="113">
      <formula>LEN(TRIM(B20))=0</formula>
    </cfRule>
  </conditionalFormatting>
  <conditionalFormatting sqref="F20">
    <cfRule type="containsText" dxfId="110" priority="112" operator="containsText" text="_">
      <formula>NOT(ISERROR(SEARCH("_",F20)))</formula>
    </cfRule>
  </conditionalFormatting>
  <conditionalFormatting sqref="B22">
    <cfRule type="containsBlanks" dxfId="109" priority="110">
      <formula>LEN(TRIM(B22))=0</formula>
    </cfRule>
    <cfRule type="containsText" dxfId="108" priority="111" operator="containsText" text="_">
      <formula>NOT(ISERROR(SEARCH("_",B22)))</formula>
    </cfRule>
  </conditionalFormatting>
  <conditionalFormatting sqref="B23 F23">
    <cfRule type="containsBlanks" dxfId="107" priority="109">
      <formula>LEN(TRIM(B23))=0</formula>
    </cfRule>
  </conditionalFormatting>
  <conditionalFormatting sqref="F23">
    <cfRule type="containsText" dxfId="106" priority="108" operator="containsText" text="_">
      <formula>NOT(ISERROR(SEARCH("_",F23)))</formula>
    </cfRule>
  </conditionalFormatting>
  <conditionalFormatting sqref="B25">
    <cfRule type="containsBlanks" dxfId="105" priority="106">
      <formula>LEN(TRIM(B25))=0</formula>
    </cfRule>
    <cfRule type="containsText" dxfId="104" priority="107" operator="containsText" text="_">
      <formula>NOT(ISERROR(SEARCH("_",B25)))</formula>
    </cfRule>
  </conditionalFormatting>
  <conditionalFormatting sqref="B26 F26">
    <cfRule type="containsBlanks" dxfId="103" priority="105">
      <formula>LEN(TRIM(B26))=0</formula>
    </cfRule>
  </conditionalFormatting>
  <conditionalFormatting sqref="F26">
    <cfRule type="containsText" dxfId="102" priority="104" operator="containsText" text="_">
      <formula>NOT(ISERROR(SEARCH("_",F26)))</formula>
    </cfRule>
  </conditionalFormatting>
  <conditionalFormatting sqref="B28">
    <cfRule type="containsBlanks" dxfId="101" priority="102">
      <formula>LEN(TRIM(B28))=0</formula>
    </cfRule>
    <cfRule type="containsText" dxfId="100" priority="103" operator="containsText" text="_">
      <formula>NOT(ISERROR(SEARCH("_",B28)))</formula>
    </cfRule>
  </conditionalFormatting>
  <conditionalFormatting sqref="B29 F29">
    <cfRule type="containsBlanks" dxfId="99" priority="101">
      <formula>LEN(TRIM(B29))=0</formula>
    </cfRule>
  </conditionalFormatting>
  <conditionalFormatting sqref="F29">
    <cfRule type="containsText" dxfId="98" priority="100" operator="containsText" text="_">
      <formula>NOT(ISERROR(SEARCH("_",F29)))</formula>
    </cfRule>
  </conditionalFormatting>
  <conditionalFormatting sqref="B31">
    <cfRule type="containsBlanks" dxfId="97" priority="98">
      <formula>LEN(TRIM(B31))=0</formula>
    </cfRule>
    <cfRule type="containsText" dxfId="96" priority="99" operator="containsText" text="_">
      <formula>NOT(ISERROR(SEARCH("_",B31)))</formula>
    </cfRule>
  </conditionalFormatting>
  <conditionalFormatting sqref="B32 F32">
    <cfRule type="containsBlanks" dxfId="95" priority="97">
      <formula>LEN(TRIM(B32))=0</formula>
    </cfRule>
  </conditionalFormatting>
  <conditionalFormatting sqref="F32">
    <cfRule type="containsText" dxfId="94" priority="96" operator="containsText" text="_">
      <formula>NOT(ISERROR(SEARCH("_",F32)))</formula>
    </cfRule>
  </conditionalFormatting>
  <conditionalFormatting sqref="B34">
    <cfRule type="containsBlanks" dxfId="93" priority="94">
      <formula>LEN(TRIM(B34))=0</formula>
    </cfRule>
    <cfRule type="containsText" dxfId="92" priority="95" operator="containsText" text="_">
      <formula>NOT(ISERROR(SEARCH("_",B34)))</formula>
    </cfRule>
  </conditionalFormatting>
  <conditionalFormatting sqref="B35 F35">
    <cfRule type="containsBlanks" dxfId="91" priority="93">
      <formula>LEN(TRIM(B35))=0</formula>
    </cfRule>
  </conditionalFormatting>
  <conditionalFormatting sqref="F35">
    <cfRule type="containsText" dxfId="90" priority="92" operator="containsText" text="_">
      <formula>NOT(ISERROR(SEARCH("_",F35)))</formula>
    </cfRule>
  </conditionalFormatting>
  <conditionalFormatting sqref="B37">
    <cfRule type="containsBlanks" dxfId="89" priority="90">
      <formula>LEN(TRIM(B37))=0</formula>
    </cfRule>
    <cfRule type="containsText" dxfId="88" priority="91" operator="containsText" text="_">
      <formula>NOT(ISERROR(SEARCH("_",B37)))</formula>
    </cfRule>
  </conditionalFormatting>
  <conditionalFormatting sqref="B38 F38">
    <cfRule type="containsBlanks" dxfId="87" priority="89">
      <formula>LEN(TRIM(B38))=0</formula>
    </cfRule>
  </conditionalFormatting>
  <conditionalFormatting sqref="F38">
    <cfRule type="containsText" dxfId="86" priority="88" operator="containsText" text="_">
      <formula>NOT(ISERROR(SEARCH("_",F38)))</formula>
    </cfRule>
  </conditionalFormatting>
  <conditionalFormatting sqref="B40">
    <cfRule type="containsBlanks" dxfId="85" priority="86">
      <formula>LEN(TRIM(B40))=0</formula>
    </cfRule>
    <cfRule type="containsText" dxfId="84" priority="87" operator="containsText" text="_">
      <formula>NOT(ISERROR(SEARCH("_",B40)))</formula>
    </cfRule>
  </conditionalFormatting>
  <conditionalFormatting sqref="B41 F41">
    <cfRule type="containsBlanks" dxfId="83" priority="85">
      <formula>LEN(TRIM(B41))=0</formula>
    </cfRule>
  </conditionalFormatting>
  <conditionalFormatting sqref="F41">
    <cfRule type="containsText" dxfId="82" priority="84" operator="containsText" text="_">
      <formula>NOT(ISERROR(SEARCH("_",F41)))</formula>
    </cfRule>
  </conditionalFormatting>
  <conditionalFormatting sqref="B43">
    <cfRule type="containsBlanks" dxfId="81" priority="82">
      <formula>LEN(TRIM(B43))=0</formula>
    </cfRule>
    <cfRule type="containsText" dxfId="80" priority="83" operator="containsText" text="_">
      <formula>NOT(ISERROR(SEARCH("_",B43)))</formula>
    </cfRule>
  </conditionalFormatting>
  <conditionalFormatting sqref="B44 F44">
    <cfRule type="containsBlanks" dxfId="79" priority="81">
      <formula>LEN(TRIM(B44))=0</formula>
    </cfRule>
  </conditionalFormatting>
  <conditionalFormatting sqref="F44">
    <cfRule type="containsText" dxfId="78" priority="80" operator="containsText" text="_">
      <formula>NOT(ISERROR(SEARCH("_",F44)))</formula>
    </cfRule>
  </conditionalFormatting>
  <conditionalFormatting sqref="B46">
    <cfRule type="containsBlanks" dxfId="77" priority="78">
      <formula>LEN(TRIM(B46))=0</formula>
    </cfRule>
    <cfRule type="containsText" dxfId="76" priority="79" operator="containsText" text="_">
      <formula>NOT(ISERROR(SEARCH("_",B46)))</formula>
    </cfRule>
  </conditionalFormatting>
  <conditionalFormatting sqref="B47 F47">
    <cfRule type="containsBlanks" dxfId="75" priority="77">
      <formula>LEN(TRIM(B47))=0</formula>
    </cfRule>
  </conditionalFormatting>
  <conditionalFormatting sqref="F47">
    <cfRule type="containsText" dxfId="74" priority="76" operator="containsText" text="_">
      <formula>NOT(ISERROR(SEARCH("_",F47)))</formula>
    </cfRule>
  </conditionalFormatting>
  <conditionalFormatting sqref="B49">
    <cfRule type="containsBlanks" dxfId="73" priority="74">
      <formula>LEN(TRIM(B49))=0</formula>
    </cfRule>
    <cfRule type="containsText" dxfId="72" priority="75" operator="containsText" text="_">
      <formula>NOT(ISERROR(SEARCH("_",B49)))</formula>
    </cfRule>
  </conditionalFormatting>
  <conditionalFormatting sqref="B50 F50">
    <cfRule type="containsBlanks" dxfId="71" priority="73">
      <formula>LEN(TRIM(B50))=0</formula>
    </cfRule>
  </conditionalFormatting>
  <conditionalFormatting sqref="F50">
    <cfRule type="containsText" dxfId="70" priority="72" operator="containsText" text="_">
      <formula>NOT(ISERROR(SEARCH("_",F50)))</formula>
    </cfRule>
  </conditionalFormatting>
  <conditionalFormatting sqref="B52">
    <cfRule type="containsBlanks" dxfId="69" priority="70">
      <formula>LEN(TRIM(B52))=0</formula>
    </cfRule>
    <cfRule type="containsText" dxfId="68" priority="71" operator="containsText" text="_">
      <formula>NOT(ISERROR(SEARCH("_",B52)))</formula>
    </cfRule>
  </conditionalFormatting>
  <conditionalFormatting sqref="B53 F53">
    <cfRule type="containsBlanks" dxfId="67" priority="69">
      <formula>LEN(TRIM(B53))=0</formula>
    </cfRule>
  </conditionalFormatting>
  <conditionalFormatting sqref="F53">
    <cfRule type="containsText" dxfId="66" priority="68" operator="containsText" text="_">
      <formula>NOT(ISERROR(SEARCH("_",F53)))</formula>
    </cfRule>
  </conditionalFormatting>
  <conditionalFormatting sqref="B55">
    <cfRule type="containsBlanks" dxfId="65" priority="66">
      <formula>LEN(TRIM(B55))=0</formula>
    </cfRule>
    <cfRule type="containsText" dxfId="64" priority="67" operator="containsText" text="_">
      <formula>NOT(ISERROR(SEARCH("_",B55)))</formula>
    </cfRule>
  </conditionalFormatting>
  <conditionalFormatting sqref="B56 F56">
    <cfRule type="containsBlanks" dxfId="63" priority="65">
      <formula>LEN(TRIM(B56))=0</formula>
    </cfRule>
  </conditionalFormatting>
  <conditionalFormatting sqref="F56">
    <cfRule type="containsText" dxfId="62" priority="64" operator="containsText" text="_">
      <formula>NOT(ISERROR(SEARCH("_",F56)))</formula>
    </cfRule>
  </conditionalFormatting>
  <conditionalFormatting sqref="B58">
    <cfRule type="containsBlanks" dxfId="61" priority="62">
      <formula>LEN(TRIM(B58))=0</formula>
    </cfRule>
    <cfRule type="containsText" dxfId="60" priority="63" operator="containsText" text="_">
      <formula>NOT(ISERROR(SEARCH("_",B58)))</formula>
    </cfRule>
  </conditionalFormatting>
  <conditionalFormatting sqref="B59 F59">
    <cfRule type="containsBlanks" dxfId="59" priority="61">
      <formula>LEN(TRIM(B59))=0</formula>
    </cfRule>
  </conditionalFormatting>
  <conditionalFormatting sqref="F59">
    <cfRule type="containsText" dxfId="58" priority="60" operator="containsText" text="_">
      <formula>NOT(ISERROR(SEARCH("_",F59)))</formula>
    </cfRule>
  </conditionalFormatting>
  <conditionalFormatting sqref="B61">
    <cfRule type="containsBlanks" dxfId="57" priority="58">
      <formula>LEN(TRIM(B61))=0</formula>
    </cfRule>
    <cfRule type="containsText" dxfId="56" priority="59" operator="containsText" text="_">
      <formula>NOT(ISERROR(SEARCH("_",B61)))</formula>
    </cfRule>
  </conditionalFormatting>
  <conditionalFormatting sqref="B62 F62">
    <cfRule type="containsBlanks" dxfId="55" priority="57">
      <formula>LEN(TRIM(B62))=0</formula>
    </cfRule>
  </conditionalFormatting>
  <conditionalFormatting sqref="F62">
    <cfRule type="containsText" dxfId="54" priority="56" operator="containsText" text="_">
      <formula>NOT(ISERROR(SEARCH("_",F62)))</formula>
    </cfRule>
  </conditionalFormatting>
  <conditionalFormatting sqref="B64">
    <cfRule type="containsBlanks" dxfId="53" priority="54">
      <formula>LEN(TRIM(B64))=0</formula>
    </cfRule>
    <cfRule type="containsText" dxfId="52" priority="55" operator="containsText" text="_">
      <formula>NOT(ISERROR(SEARCH("_",B64)))</formula>
    </cfRule>
  </conditionalFormatting>
  <conditionalFormatting sqref="B65 F65">
    <cfRule type="containsBlanks" dxfId="51" priority="53">
      <formula>LEN(TRIM(B65))=0</formula>
    </cfRule>
  </conditionalFormatting>
  <conditionalFormatting sqref="F65">
    <cfRule type="containsText" dxfId="50" priority="52" operator="containsText" text="_">
      <formula>NOT(ISERROR(SEARCH("_",F65)))</formula>
    </cfRule>
  </conditionalFormatting>
  <conditionalFormatting sqref="D10 D13 D22 D34 D52 D61 D64 D55 D49 D40 D37 D31 D25 D19 D16 D7 D28 D43 D46 D58">
    <cfRule type="containsBlanks" dxfId="49" priority="48">
      <formula>LEN(TRIM(D7))=0</formula>
    </cfRule>
    <cfRule type="containsText" dxfId="48" priority="49" operator="containsText" text="_">
      <formula>NOT(ISERROR(SEARCH("_",D7)))</formula>
    </cfRule>
  </conditionalFormatting>
  <conditionalFormatting sqref="F10">
    <cfRule type="containsBlanks" dxfId="47" priority="46">
      <formula>LEN(TRIM(F10))=0</formula>
    </cfRule>
    <cfRule type="containsText" dxfId="46" priority="47" operator="containsText" text="_">
      <formula>NOT(ISERROR(SEARCH("_",F10)))</formula>
    </cfRule>
  </conditionalFormatting>
  <conditionalFormatting sqref="F13">
    <cfRule type="containsBlanks" dxfId="45" priority="44">
      <formula>LEN(TRIM(F13))=0</formula>
    </cfRule>
    <cfRule type="containsText" dxfId="44" priority="45" operator="containsText" text="_">
      <formula>NOT(ISERROR(SEARCH("_",F13)))</formula>
    </cfRule>
  </conditionalFormatting>
  <conditionalFormatting sqref="F16">
    <cfRule type="containsBlanks" dxfId="43" priority="42">
      <formula>LEN(TRIM(F16))=0</formula>
    </cfRule>
    <cfRule type="containsText" dxfId="42" priority="43" operator="containsText" text="_">
      <formula>NOT(ISERROR(SEARCH("_",F16)))</formula>
    </cfRule>
  </conditionalFormatting>
  <conditionalFormatting sqref="F19">
    <cfRule type="containsBlanks" dxfId="41" priority="40">
      <formula>LEN(TRIM(F19))=0</formula>
    </cfRule>
    <cfRule type="containsText" dxfId="40" priority="41" operator="containsText" text="_">
      <formula>NOT(ISERROR(SEARCH("_",F19)))</formula>
    </cfRule>
  </conditionalFormatting>
  <conditionalFormatting sqref="F22">
    <cfRule type="containsBlanks" dxfId="39" priority="38">
      <formula>LEN(TRIM(F22))=0</formula>
    </cfRule>
    <cfRule type="containsText" dxfId="38" priority="39" operator="containsText" text="_">
      <formula>NOT(ISERROR(SEARCH("_",F22)))</formula>
    </cfRule>
  </conditionalFormatting>
  <conditionalFormatting sqref="F25">
    <cfRule type="containsBlanks" dxfId="37" priority="36">
      <formula>LEN(TRIM(F25))=0</formula>
    </cfRule>
    <cfRule type="containsText" dxfId="36" priority="37" operator="containsText" text="_">
      <formula>NOT(ISERROR(SEARCH("_",F25)))</formula>
    </cfRule>
  </conditionalFormatting>
  <conditionalFormatting sqref="F28">
    <cfRule type="containsBlanks" dxfId="35" priority="34">
      <formula>LEN(TRIM(F28))=0</formula>
    </cfRule>
    <cfRule type="containsText" dxfId="34" priority="35" operator="containsText" text="_">
      <formula>NOT(ISERROR(SEARCH("_",F28)))</formula>
    </cfRule>
  </conditionalFormatting>
  <conditionalFormatting sqref="F31">
    <cfRule type="containsBlanks" dxfId="33" priority="32">
      <formula>LEN(TRIM(F31))=0</formula>
    </cfRule>
    <cfRule type="containsText" dxfId="32" priority="33" operator="containsText" text="_">
      <formula>NOT(ISERROR(SEARCH("_",F31)))</formula>
    </cfRule>
  </conditionalFormatting>
  <conditionalFormatting sqref="F34">
    <cfRule type="containsBlanks" dxfId="31" priority="30">
      <formula>LEN(TRIM(F34))=0</formula>
    </cfRule>
    <cfRule type="containsText" dxfId="30" priority="31" operator="containsText" text="_">
      <formula>NOT(ISERROR(SEARCH("_",F34)))</formula>
    </cfRule>
  </conditionalFormatting>
  <conditionalFormatting sqref="F37">
    <cfRule type="containsBlanks" dxfId="29" priority="28">
      <formula>LEN(TRIM(F37))=0</formula>
    </cfRule>
    <cfRule type="containsText" dxfId="28" priority="29" operator="containsText" text="_">
      <formula>NOT(ISERROR(SEARCH("_",F37)))</formula>
    </cfRule>
  </conditionalFormatting>
  <conditionalFormatting sqref="F40">
    <cfRule type="containsBlanks" dxfId="27" priority="26">
      <formula>LEN(TRIM(F40))=0</formula>
    </cfRule>
    <cfRule type="containsText" dxfId="26" priority="27" operator="containsText" text="_">
      <formula>NOT(ISERROR(SEARCH("_",F40)))</formula>
    </cfRule>
  </conditionalFormatting>
  <conditionalFormatting sqref="F43">
    <cfRule type="containsBlanks" dxfId="25" priority="24">
      <formula>LEN(TRIM(F43))=0</formula>
    </cfRule>
    <cfRule type="containsText" dxfId="24" priority="25" operator="containsText" text="_">
      <formula>NOT(ISERROR(SEARCH("_",F43)))</formula>
    </cfRule>
  </conditionalFormatting>
  <conditionalFormatting sqref="F46">
    <cfRule type="containsBlanks" dxfId="23" priority="22">
      <formula>LEN(TRIM(F46))=0</formula>
    </cfRule>
    <cfRule type="containsText" dxfId="22" priority="23" operator="containsText" text="_">
      <formula>NOT(ISERROR(SEARCH("_",F46)))</formula>
    </cfRule>
  </conditionalFormatting>
  <conditionalFormatting sqref="F49">
    <cfRule type="containsBlanks" dxfId="21" priority="20">
      <formula>LEN(TRIM(F49))=0</formula>
    </cfRule>
    <cfRule type="containsText" dxfId="20" priority="21" operator="containsText" text="_">
      <formula>NOT(ISERROR(SEARCH("_",F49)))</formula>
    </cfRule>
  </conditionalFormatting>
  <conditionalFormatting sqref="F52">
    <cfRule type="containsBlanks" dxfId="19" priority="18">
      <formula>LEN(TRIM(F52))=0</formula>
    </cfRule>
    <cfRule type="containsText" dxfId="18" priority="19" operator="containsText" text="_">
      <formula>NOT(ISERROR(SEARCH("_",F52)))</formula>
    </cfRule>
  </conditionalFormatting>
  <conditionalFormatting sqref="F55">
    <cfRule type="containsBlanks" dxfId="17" priority="16">
      <formula>LEN(TRIM(F55))=0</formula>
    </cfRule>
    <cfRule type="containsText" dxfId="16" priority="17" operator="containsText" text="_">
      <formula>NOT(ISERROR(SEARCH("_",F55)))</formula>
    </cfRule>
  </conditionalFormatting>
  <conditionalFormatting sqref="F58">
    <cfRule type="containsBlanks" dxfId="15" priority="14">
      <formula>LEN(TRIM(F58))=0</formula>
    </cfRule>
    <cfRule type="containsText" dxfId="14" priority="15" operator="containsText" text="_">
      <formula>NOT(ISERROR(SEARCH("_",F58)))</formula>
    </cfRule>
  </conditionalFormatting>
  <conditionalFormatting sqref="F61">
    <cfRule type="containsBlanks" dxfId="13" priority="12">
      <formula>LEN(TRIM(F61))=0</formula>
    </cfRule>
    <cfRule type="containsText" dxfId="12" priority="13" operator="containsText" text="_">
      <formula>NOT(ISERROR(SEARCH("_",F61)))</formula>
    </cfRule>
  </conditionalFormatting>
  <conditionalFormatting sqref="F64">
    <cfRule type="containsBlanks" dxfId="11" priority="10">
      <formula>LEN(TRIM(F64))=0</formula>
    </cfRule>
    <cfRule type="containsText" dxfId="10" priority="11" operator="containsText" text="_">
      <formula>NOT(ISERROR(SEARCH("_",F64)))</formula>
    </cfRule>
  </conditionalFormatting>
  <conditionalFormatting sqref="B5">
    <cfRule type="containsBlanks" dxfId="9" priority="9">
      <formula>LEN(TRIM(B5))=0</formula>
    </cfRule>
  </conditionalFormatting>
  <conditionalFormatting sqref="B7">
    <cfRule type="containsBlanks" dxfId="8" priority="3">
      <formula>LEN(TRIM(B7))=0</formula>
    </cfRule>
    <cfRule type="containsText" dxfId="7" priority="4" operator="containsText" text="_">
      <formula>NOT(ISERROR(SEARCH("_",B7)))</formula>
    </cfRule>
  </conditionalFormatting>
  <conditionalFormatting sqref="F7">
    <cfRule type="containsBlanks" dxfId="6" priority="1">
      <formula>LEN(TRIM(F7))=0</formula>
    </cfRule>
    <cfRule type="containsText" dxfId="5" priority="2" operator="containsText" text="_">
      <formula>NOT(ISERROR(SEARCH("_",F7)))</formula>
    </cfRule>
  </conditionalFormatting>
  <dataValidations count="2">
    <dataValidation type="list" errorStyle="information" allowBlank="1" showErrorMessage="1" errorTitle="Invalid Choice." error="Computer will assume 'Always' unless you choose otherwise!" sqref="G6:H6" xr:uid="{33E53291-3EF3-418A-ADA6-527C857B11B5}">
      <formula1>"Show Tools?,Always,Sometimes"</formula1>
    </dataValidation>
    <dataValidation type="whole" errorStyle="warning" allowBlank="1" showErrorMessage="1" errorTitle="Too many / too few questions!" error="Computer will assume 20." sqref="H2" xr:uid="{4688D936-3FCD-43BD-AFFE-165486C11424}">
      <formula1>1</formula1>
      <formula2>20</formula2>
    </dataValidation>
  </dataValidations>
  <hyperlinks>
    <hyperlink ref="I3" r:id="rId1" tooltip="CLICK to use Cuisenaire Rods" display="http://www.barefacedmaths.co.uk/Cuisennaire.htm" xr:uid="{3C09E3F5-51EB-47D9-A91B-C166C93D59AE}"/>
    <hyperlink ref="G4:H4" r:id="rId2" tooltip="CLICK to use an Abacus" display="http://www.barefacedmaths.co.uk/resources_files/Abacus.xlsx" xr:uid="{F2599A21-0554-4536-B9A9-DA2275C7AF85}"/>
    <hyperlink ref="I4" location="Numberlines!D2" tooltip="CLICK to use numberlines." display="Numberlines!D2" xr:uid="{F969E162-430C-46D1-B514-B202BEF8FA22}"/>
    <hyperlink ref="B2:C2" location="Intro!I5" tooltip="CLICK to revisit INSTRUCTIONS or CHANGE TOPIC" display="&lt;- Intro" xr:uid="{3BF172E3-E5D7-421E-82F4-1CF9C8C6EA64}"/>
    <hyperlink ref="F4" r:id="rId3" tooltip="CLICK to use Counting Pebbles" display="http://www.barefacedmaths.co.uk/Pebbles.htm" xr:uid="{7EB440C2-1459-4BBD-9F52-E7AB34273DA7}"/>
    <hyperlink ref="I1" location="Summary!C2" tooltip="CLICK to review your progress and collect a reward!" display="Summary -&gt;" xr:uid="{3CE3C971-0B1D-4E95-A58C-4C554B24B0A7}"/>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E86A-08B2-4470-9C2A-04BBB5C9CD6C}">
  <sheetPr>
    <tabColor rgb="FFC00000"/>
  </sheetPr>
  <dimension ref="B1:O401"/>
  <sheetViews>
    <sheetView showGridLines="0" showRowColHeaders="0" workbookViewId="0">
      <selection activeCell="D2" sqref="D2:E2"/>
    </sheetView>
  </sheetViews>
  <sheetFormatPr defaultRowHeight="14.4" x14ac:dyDescent="0.3"/>
  <cols>
    <col min="1" max="1" width="5.77734375" customWidth="1"/>
    <col min="2" max="2" width="1.88671875" customWidth="1"/>
    <col min="3" max="3" width="7" customWidth="1"/>
    <col min="4" max="4" width="4" customWidth="1"/>
    <col min="5" max="5" width="1.88671875" customWidth="1"/>
    <col min="6" max="6" width="7.44140625" customWidth="1"/>
    <col min="7" max="7" width="4" customWidth="1"/>
    <col min="8" max="8" width="1.88671875" customWidth="1"/>
    <col min="10" max="10" width="4" customWidth="1"/>
    <col min="11" max="11" width="1.88671875" customWidth="1"/>
    <col min="12" max="12" width="7.44140625" customWidth="1"/>
    <col min="13" max="13" width="4" customWidth="1"/>
    <col min="14" max="14" width="1.88671875" customWidth="1"/>
    <col min="15" max="15" width="7" customWidth="1"/>
  </cols>
  <sheetData>
    <row r="1" spans="2:15" ht="15" thickBot="1" x14ac:dyDescent="0.35">
      <c r="B1" s="25" t="s">
        <v>20</v>
      </c>
      <c r="G1" s="94" t="str">
        <f>IF('+'!M1&gt;0,"&lt;- '+'","")</f>
        <v/>
      </c>
      <c r="I1" s="94" t="str">
        <f>IF('-'!M1&gt;0,"&lt;- '-'","")</f>
        <v/>
      </c>
      <c r="L1" s="94" t="str">
        <f>IF(x!M1&gt;0,"&lt;- 'x'","")</f>
        <v/>
      </c>
    </row>
    <row r="2" spans="2:15" ht="16.2" thickBot="1" x14ac:dyDescent="0.35">
      <c r="B2" s="28"/>
      <c r="C2" s="28" t="s">
        <v>32</v>
      </c>
      <c r="D2" s="126">
        <v>0</v>
      </c>
      <c r="E2" s="127"/>
      <c r="F2" s="7">
        <f>INT($D$2/10)*10</f>
        <v>0</v>
      </c>
      <c r="G2" s="94" t="str">
        <f>IF(div!M1&gt;0,_xlfn.CONCAT("&lt;- '",_xlfn.UNICHAR(247),"'"),"")</f>
        <v/>
      </c>
      <c r="H2" s="7"/>
      <c r="I2" s="7">
        <f>INT($D$2/100)*100</f>
        <v>0</v>
      </c>
      <c r="J2" s="94" t="str">
        <f>IF(mixed!M1&gt;0,"&lt;- 'mix'","")</f>
        <v/>
      </c>
      <c r="K2" s="7"/>
      <c r="L2" s="7">
        <f>INT($D$2/10)*10</f>
        <v>0</v>
      </c>
      <c r="M2" s="7"/>
      <c r="N2" s="7"/>
      <c r="O2" s="7">
        <f>D2</f>
        <v>0</v>
      </c>
    </row>
    <row r="3" spans="2:15" x14ac:dyDescent="0.3">
      <c r="B3" t="s">
        <v>76</v>
      </c>
    </row>
    <row r="4" spans="2:15" x14ac:dyDescent="0.3">
      <c r="B4" t="s">
        <v>77</v>
      </c>
    </row>
    <row r="5" spans="2:15" ht="7.8" customHeight="1" thickBot="1" x14ac:dyDescent="0.35">
      <c r="B5" s="93"/>
      <c r="C5" s="128">
        <f t="shared" ref="C5" si="0">C7+1</f>
        <v>23</v>
      </c>
      <c r="E5" s="93"/>
      <c r="F5" s="128">
        <f t="shared" ref="F5" si="1">F7+10</f>
        <v>230</v>
      </c>
      <c r="H5" s="93"/>
      <c r="I5" s="128">
        <f t="shared" ref="I5" si="2">I7+100</f>
        <v>2300</v>
      </c>
      <c r="K5" s="93"/>
      <c r="L5" s="128">
        <f t="shared" ref="L5" si="3">L7+10</f>
        <v>230</v>
      </c>
      <c r="N5" s="93"/>
      <c r="O5" s="128">
        <f t="shared" ref="O5" si="4">O7+1</f>
        <v>23</v>
      </c>
    </row>
    <row r="6" spans="2:15" ht="7.8" customHeight="1" x14ac:dyDescent="0.3">
      <c r="B6" s="92"/>
      <c r="C6" s="128"/>
      <c r="E6" s="92"/>
      <c r="F6" s="128"/>
      <c r="H6" s="92"/>
      <c r="I6" s="128"/>
      <c r="K6" s="92"/>
      <c r="L6" s="128"/>
      <c r="N6" s="92"/>
      <c r="O6" s="128"/>
    </row>
    <row r="7" spans="2:15" ht="7.8" customHeight="1" thickBot="1" x14ac:dyDescent="0.35">
      <c r="B7" s="93"/>
      <c r="C7" s="128">
        <f t="shared" ref="C7" si="5">C9+1</f>
        <v>22</v>
      </c>
      <c r="E7" s="93"/>
      <c r="F7" s="128">
        <f t="shared" ref="F7" si="6">F9+10</f>
        <v>220</v>
      </c>
      <c r="H7" s="93"/>
      <c r="I7" s="128">
        <f t="shared" ref="I7" si="7">I9+100</f>
        <v>2200</v>
      </c>
      <c r="K7" s="93"/>
      <c r="L7" s="128">
        <f t="shared" ref="L7" si="8">L9+10</f>
        <v>220</v>
      </c>
      <c r="N7" s="93"/>
      <c r="O7" s="128">
        <f t="shared" ref="O7" si="9">O9+1</f>
        <v>22</v>
      </c>
    </row>
    <row r="8" spans="2:15" ht="7.8" customHeight="1" x14ac:dyDescent="0.3">
      <c r="B8" s="92"/>
      <c r="C8" s="128"/>
      <c r="E8" s="92"/>
      <c r="F8" s="128"/>
      <c r="H8" s="92"/>
      <c r="I8" s="128"/>
      <c r="K8" s="92"/>
      <c r="L8" s="128"/>
      <c r="N8" s="92"/>
      <c r="O8" s="128"/>
    </row>
    <row r="9" spans="2:15" ht="7.8" customHeight="1" thickBot="1" x14ac:dyDescent="0.35">
      <c r="B9" s="93"/>
      <c r="C9" s="128">
        <f t="shared" ref="C9" si="10">C11+1</f>
        <v>21</v>
      </c>
      <c r="E9" s="93"/>
      <c r="F9" s="128">
        <f t="shared" ref="F9" si="11">F11+10</f>
        <v>210</v>
      </c>
      <c r="H9" s="93"/>
      <c r="I9" s="128">
        <f t="shared" ref="I9" si="12">I11+100</f>
        <v>2100</v>
      </c>
      <c r="K9" s="93"/>
      <c r="L9" s="128">
        <f t="shared" ref="L9" si="13">L11+10</f>
        <v>210</v>
      </c>
      <c r="N9" s="93"/>
      <c r="O9" s="128">
        <f t="shared" ref="O9" si="14">O11+1</f>
        <v>21</v>
      </c>
    </row>
    <row r="10" spans="2:15" ht="7.8" customHeight="1" x14ac:dyDescent="0.3">
      <c r="B10" s="92"/>
      <c r="C10" s="128"/>
      <c r="E10" s="92"/>
      <c r="F10" s="128"/>
      <c r="H10" s="92"/>
      <c r="I10" s="128"/>
      <c r="K10" s="92"/>
      <c r="L10" s="128"/>
      <c r="N10" s="92"/>
      <c r="O10" s="128"/>
    </row>
    <row r="11" spans="2:15" ht="7.8" customHeight="1" thickBot="1" x14ac:dyDescent="0.35">
      <c r="B11" s="93"/>
      <c r="C11" s="128">
        <f t="shared" ref="C11" si="15">C13+1</f>
        <v>20</v>
      </c>
      <c r="E11" s="93"/>
      <c r="F11" s="128">
        <f t="shared" ref="F11" si="16">F13+10</f>
        <v>200</v>
      </c>
      <c r="H11" s="93"/>
      <c r="I11" s="128">
        <f t="shared" ref="I11" si="17">I13+100</f>
        <v>2000</v>
      </c>
      <c r="K11" s="93"/>
      <c r="L11" s="128">
        <f t="shared" ref="L11" si="18">L13+10</f>
        <v>200</v>
      </c>
      <c r="N11" s="93"/>
      <c r="O11" s="128">
        <f t="shared" ref="O11" si="19">O13+1</f>
        <v>20</v>
      </c>
    </row>
    <row r="12" spans="2:15" ht="7.8" customHeight="1" x14ac:dyDescent="0.3">
      <c r="B12" s="92"/>
      <c r="C12" s="128"/>
      <c r="E12" s="92"/>
      <c r="F12" s="128"/>
      <c r="H12" s="92"/>
      <c r="I12" s="128"/>
      <c r="K12" s="92"/>
      <c r="L12" s="128"/>
      <c r="N12" s="92"/>
      <c r="O12" s="128"/>
    </row>
    <row r="13" spans="2:15" ht="7.8" customHeight="1" thickBot="1" x14ac:dyDescent="0.35">
      <c r="B13" s="93"/>
      <c r="C13" s="128">
        <f t="shared" ref="C13" si="20">C15+1</f>
        <v>19</v>
      </c>
      <c r="E13" s="93"/>
      <c r="F13" s="128">
        <f t="shared" ref="F13" si="21">F15+10</f>
        <v>190</v>
      </c>
      <c r="H13" s="93"/>
      <c r="I13" s="128">
        <f t="shared" ref="I13" si="22">I15+100</f>
        <v>1900</v>
      </c>
      <c r="K13" s="93"/>
      <c r="L13" s="128">
        <f t="shared" ref="L13" si="23">L15+10</f>
        <v>190</v>
      </c>
      <c r="N13" s="93"/>
      <c r="O13" s="128">
        <f t="shared" ref="O13" si="24">O15+1</f>
        <v>19</v>
      </c>
    </row>
    <row r="14" spans="2:15" ht="7.8" customHeight="1" x14ac:dyDescent="0.3">
      <c r="B14" s="92"/>
      <c r="C14" s="128"/>
      <c r="E14" s="92"/>
      <c r="F14" s="128"/>
      <c r="H14" s="92"/>
      <c r="I14" s="128"/>
      <c r="K14" s="92"/>
      <c r="L14" s="128"/>
      <c r="N14" s="92"/>
      <c r="O14" s="128"/>
    </row>
    <row r="15" spans="2:15" ht="7.8" customHeight="1" thickBot="1" x14ac:dyDescent="0.35">
      <c r="B15" s="93"/>
      <c r="C15" s="128">
        <f t="shared" ref="C15" si="25">C17+1</f>
        <v>18</v>
      </c>
      <c r="E15" s="93"/>
      <c r="F15" s="128">
        <f t="shared" ref="F15" si="26">F17+10</f>
        <v>180</v>
      </c>
      <c r="H15" s="93"/>
      <c r="I15" s="128">
        <f t="shared" ref="I15" si="27">I17+100</f>
        <v>1800</v>
      </c>
      <c r="K15" s="93"/>
      <c r="L15" s="128">
        <f t="shared" ref="L15" si="28">L17+10</f>
        <v>180</v>
      </c>
      <c r="N15" s="93"/>
      <c r="O15" s="128">
        <f t="shared" ref="O15" si="29">O17+1</f>
        <v>18</v>
      </c>
    </row>
    <row r="16" spans="2:15" ht="7.8" customHeight="1" x14ac:dyDescent="0.3">
      <c r="B16" s="92"/>
      <c r="C16" s="128"/>
      <c r="E16" s="92"/>
      <c r="F16" s="128"/>
      <c r="H16" s="92"/>
      <c r="I16" s="128"/>
      <c r="K16" s="92"/>
      <c r="L16" s="128"/>
      <c r="N16" s="92"/>
      <c r="O16" s="128"/>
    </row>
    <row r="17" spans="2:15" ht="7.8" customHeight="1" thickBot="1" x14ac:dyDescent="0.35">
      <c r="B17" s="93"/>
      <c r="C17" s="128">
        <f t="shared" ref="C17" si="30">C19+1</f>
        <v>17</v>
      </c>
      <c r="E17" s="93"/>
      <c r="F17" s="128">
        <f t="shared" ref="F17" si="31">F19+10</f>
        <v>170</v>
      </c>
      <c r="H17" s="93"/>
      <c r="I17" s="128">
        <f t="shared" ref="I17" si="32">I19+100</f>
        <v>1700</v>
      </c>
      <c r="K17" s="93"/>
      <c r="L17" s="128">
        <f t="shared" ref="L17" si="33">L19+10</f>
        <v>170</v>
      </c>
      <c r="N17" s="93"/>
      <c r="O17" s="128">
        <f t="shared" ref="O17" si="34">O19+1</f>
        <v>17</v>
      </c>
    </row>
    <row r="18" spans="2:15" ht="7.8" customHeight="1" x14ac:dyDescent="0.3">
      <c r="B18" s="92"/>
      <c r="C18" s="128"/>
      <c r="E18" s="92"/>
      <c r="F18" s="128"/>
      <c r="H18" s="92"/>
      <c r="I18" s="128"/>
      <c r="K18" s="92"/>
      <c r="L18" s="128"/>
      <c r="N18" s="92"/>
      <c r="O18" s="128"/>
    </row>
    <row r="19" spans="2:15" ht="7.8" customHeight="1" thickBot="1" x14ac:dyDescent="0.35">
      <c r="B19" s="93"/>
      <c r="C19" s="128">
        <f t="shared" ref="C19" si="35">C21+1</f>
        <v>16</v>
      </c>
      <c r="E19" s="93"/>
      <c r="F19" s="128">
        <f t="shared" ref="F19" si="36">F21+10</f>
        <v>160</v>
      </c>
      <c r="H19" s="93"/>
      <c r="I19" s="128">
        <f t="shared" ref="I19" si="37">I21+100</f>
        <v>1600</v>
      </c>
      <c r="K19" s="93"/>
      <c r="L19" s="128">
        <f t="shared" ref="L19" si="38">L21+10</f>
        <v>160</v>
      </c>
      <c r="N19" s="93"/>
      <c r="O19" s="128">
        <f t="shared" ref="O19" si="39">O21+1</f>
        <v>16</v>
      </c>
    </row>
    <row r="20" spans="2:15" ht="7.8" customHeight="1" x14ac:dyDescent="0.3">
      <c r="B20" s="92"/>
      <c r="C20" s="128"/>
      <c r="E20" s="92"/>
      <c r="F20" s="128"/>
      <c r="H20" s="92"/>
      <c r="I20" s="128"/>
      <c r="K20" s="92"/>
      <c r="L20" s="128"/>
      <c r="N20" s="92"/>
      <c r="O20" s="128"/>
    </row>
    <row r="21" spans="2:15" ht="7.8" customHeight="1" thickBot="1" x14ac:dyDescent="0.35">
      <c r="B21" s="93"/>
      <c r="C21" s="128">
        <f t="shared" ref="C21" si="40">C23+1</f>
        <v>15</v>
      </c>
      <c r="E21" s="93"/>
      <c r="F21" s="128">
        <f t="shared" ref="F21" si="41">F23+10</f>
        <v>150</v>
      </c>
      <c r="H21" s="93"/>
      <c r="I21" s="128">
        <f t="shared" ref="I21" si="42">I23+100</f>
        <v>1500</v>
      </c>
      <c r="K21" s="93"/>
      <c r="L21" s="128">
        <f t="shared" ref="L21" si="43">L23+10</f>
        <v>150</v>
      </c>
      <c r="N21" s="93"/>
      <c r="O21" s="128">
        <f t="shared" ref="O21" si="44">O23+1</f>
        <v>15</v>
      </c>
    </row>
    <row r="22" spans="2:15" ht="7.8" customHeight="1" x14ac:dyDescent="0.3">
      <c r="B22" s="92"/>
      <c r="C22" s="128"/>
      <c r="E22" s="92"/>
      <c r="F22" s="128"/>
      <c r="H22" s="92"/>
      <c r="I22" s="128"/>
      <c r="K22" s="92"/>
      <c r="L22" s="128"/>
      <c r="N22" s="92"/>
      <c r="O22" s="128"/>
    </row>
    <row r="23" spans="2:15" ht="7.8" customHeight="1" thickBot="1" x14ac:dyDescent="0.35">
      <c r="B23" s="93"/>
      <c r="C23" s="128">
        <f t="shared" ref="C23" si="45">C25+1</f>
        <v>14</v>
      </c>
      <c r="E23" s="93"/>
      <c r="F23" s="128">
        <f t="shared" ref="F23" si="46">F25+10</f>
        <v>140</v>
      </c>
      <c r="H23" s="93"/>
      <c r="I23" s="128">
        <f t="shared" ref="I23" si="47">I25+100</f>
        <v>1400</v>
      </c>
      <c r="K23" s="93"/>
      <c r="L23" s="128">
        <f t="shared" ref="L23" si="48">L25+10</f>
        <v>140</v>
      </c>
      <c r="N23" s="93"/>
      <c r="O23" s="128">
        <f t="shared" ref="O23" si="49">O25+1</f>
        <v>14</v>
      </c>
    </row>
    <row r="24" spans="2:15" ht="7.8" customHeight="1" x14ac:dyDescent="0.3">
      <c r="B24" s="92"/>
      <c r="C24" s="128"/>
      <c r="E24" s="92"/>
      <c r="F24" s="128"/>
      <c r="H24" s="92"/>
      <c r="I24" s="128"/>
      <c r="K24" s="92"/>
      <c r="L24" s="128"/>
      <c r="N24" s="92"/>
      <c r="O24" s="128"/>
    </row>
    <row r="25" spans="2:15" ht="7.8" customHeight="1" thickBot="1" x14ac:dyDescent="0.35">
      <c r="B25" s="93"/>
      <c r="C25" s="128">
        <f t="shared" ref="C25" si="50">C27+1</f>
        <v>13</v>
      </c>
      <c r="E25" s="93"/>
      <c r="F25" s="128">
        <f t="shared" ref="F25" si="51">F27+10</f>
        <v>130</v>
      </c>
      <c r="H25" s="93"/>
      <c r="I25" s="128">
        <f t="shared" ref="I25" si="52">I27+100</f>
        <v>1300</v>
      </c>
      <c r="K25" s="93"/>
      <c r="L25" s="128">
        <f t="shared" ref="L25" si="53">L27+10</f>
        <v>130</v>
      </c>
      <c r="N25" s="93"/>
      <c r="O25" s="128">
        <f t="shared" ref="O25" si="54">O27+1</f>
        <v>13</v>
      </c>
    </row>
    <row r="26" spans="2:15" ht="7.8" customHeight="1" x14ac:dyDescent="0.3">
      <c r="B26" s="92"/>
      <c r="C26" s="128"/>
      <c r="E26" s="92"/>
      <c r="F26" s="128"/>
      <c r="H26" s="92"/>
      <c r="I26" s="128"/>
      <c r="K26" s="92"/>
      <c r="L26" s="128"/>
      <c r="N26" s="92"/>
      <c r="O26" s="128"/>
    </row>
    <row r="27" spans="2:15" ht="7.8" customHeight="1" thickBot="1" x14ac:dyDescent="0.35">
      <c r="B27" s="93"/>
      <c r="C27" s="128">
        <f t="shared" ref="C27" si="55">C29+1</f>
        <v>12</v>
      </c>
      <c r="E27" s="93"/>
      <c r="F27" s="128">
        <f t="shared" ref="F27" si="56">F29+10</f>
        <v>120</v>
      </c>
      <c r="H27" s="93"/>
      <c r="I27" s="128">
        <f t="shared" ref="I27" si="57">I29+100</f>
        <v>1200</v>
      </c>
      <c r="K27" s="93"/>
      <c r="L27" s="128">
        <f t="shared" ref="L27" si="58">L29+10</f>
        <v>120</v>
      </c>
      <c r="N27" s="93"/>
      <c r="O27" s="128">
        <f t="shared" ref="O27" si="59">O29+1</f>
        <v>12</v>
      </c>
    </row>
    <row r="28" spans="2:15" ht="7.8" customHeight="1" x14ac:dyDescent="0.3">
      <c r="B28" s="92"/>
      <c r="C28" s="128"/>
      <c r="E28" s="92"/>
      <c r="F28" s="128"/>
      <c r="H28" s="92"/>
      <c r="I28" s="128"/>
      <c r="K28" s="92"/>
      <c r="L28" s="128"/>
      <c r="N28" s="92"/>
      <c r="O28" s="128"/>
    </row>
    <row r="29" spans="2:15" ht="7.8" customHeight="1" thickBot="1" x14ac:dyDescent="0.35">
      <c r="B29" s="93"/>
      <c r="C29" s="128">
        <f t="shared" ref="C29" si="60">C31+1</f>
        <v>11</v>
      </c>
      <c r="E29" s="93"/>
      <c r="F29" s="128">
        <f t="shared" ref="F29" si="61">F31+10</f>
        <v>110</v>
      </c>
      <c r="H29" s="93"/>
      <c r="I29" s="128">
        <f t="shared" ref="I29" si="62">I31+100</f>
        <v>1100</v>
      </c>
      <c r="K29" s="93"/>
      <c r="L29" s="128">
        <f t="shared" ref="L29" si="63">L31+10</f>
        <v>110</v>
      </c>
      <c r="N29" s="93"/>
      <c r="O29" s="128">
        <f t="shared" ref="O29" si="64">O31+1</f>
        <v>11</v>
      </c>
    </row>
    <row r="30" spans="2:15" ht="7.8" customHeight="1" x14ac:dyDescent="0.3">
      <c r="B30" s="92"/>
      <c r="C30" s="128"/>
      <c r="E30" s="92"/>
      <c r="F30" s="128"/>
      <c r="H30" s="92"/>
      <c r="I30" s="128"/>
      <c r="K30" s="92"/>
      <c r="L30" s="128"/>
      <c r="N30" s="92"/>
      <c r="O30" s="128"/>
    </row>
    <row r="31" spans="2:15" ht="7.8" customHeight="1" thickBot="1" x14ac:dyDescent="0.35">
      <c r="B31" s="93"/>
      <c r="C31" s="128">
        <f t="shared" ref="C31" si="65">C33+1</f>
        <v>10</v>
      </c>
      <c r="E31" s="93"/>
      <c r="F31" s="128">
        <f t="shared" ref="F31" si="66">F33+10</f>
        <v>100</v>
      </c>
      <c r="H31" s="93"/>
      <c r="I31" s="128">
        <f t="shared" ref="I31" si="67">I33+100</f>
        <v>1000</v>
      </c>
      <c r="K31" s="93"/>
      <c r="L31" s="128">
        <f t="shared" ref="L31" si="68">L33+10</f>
        <v>100</v>
      </c>
      <c r="N31" s="93"/>
      <c r="O31" s="128">
        <f t="shared" ref="O31" si="69">O33+1</f>
        <v>10</v>
      </c>
    </row>
    <row r="32" spans="2:15" ht="7.8" customHeight="1" x14ac:dyDescent="0.3">
      <c r="B32" s="92"/>
      <c r="C32" s="128"/>
      <c r="E32" s="92"/>
      <c r="F32" s="128"/>
      <c r="H32" s="92"/>
      <c r="I32" s="128"/>
      <c r="K32" s="92"/>
      <c r="L32" s="128"/>
      <c r="N32" s="92"/>
      <c r="O32" s="128"/>
    </row>
    <row r="33" spans="2:15" ht="7.8" customHeight="1" thickBot="1" x14ac:dyDescent="0.35">
      <c r="B33" s="93"/>
      <c r="C33" s="128">
        <f t="shared" ref="C33" si="70">C35+1</f>
        <v>9</v>
      </c>
      <c r="E33" s="93"/>
      <c r="F33" s="128">
        <f t="shared" ref="F33" si="71">F35+10</f>
        <v>90</v>
      </c>
      <c r="H33" s="93"/>
      <c r="I33" s="128">
        <f t="shared" ref="I33" si="72">I35+100</f>
        <v>900</v>
      </c>
      <c r="K33" s="93"/>
      <c r="L33" s="128">
        <f t="shared" ref="L33" si="73">L35+10</f>
        <v>90</v>
      </c>
      <c r="N33" s="93"/>
      <c r="O33" s="128">
        <f t="shared" ref="O33" si="74">O35+1</f>
        <v>9</v>
      </c>
    </row>
    <row r="34" spans="2:15" ht="7.8" customHeight="1" x14ac:dyDescent="0.3">
      <c r="B34" s="92"/>
      <c r="C34" s="128"/>
      <c r="E34" s="92"/>
      <c r="F34" s="128"/>
      <c r="H34" s="92"/>
      <c r="I34" s="128"/>
      <c r="K34" s="92"/>
      <c r="L34" s="128"/>
      <c r="N34" s="92"/>
      <c r="O34" s="128"/>
    </row>
    <row r="35" spans="2:15" ht="7.8" customHeight="1" thickBot="1" x14ac:dyDescent="0.35">
      <c r="B35" s="93"/>
      <c r="C35" s="128">
        <f t="shared" ref="C35" si="75">C37+1</f>
        <v>8</v>
      </c>
      <c r="E35" s="93"/>
      <c r="F35" s="128">
        <f t="shared" ref="F35" si="76">F37+10</f>
        <v>80</v>
      </c>
      <c r="H35" s="93"/>
      <c r="I35" s="128">
        <f t="shared" ref="I35" si="77">I37+100</f>
        <v>800</v>
      </c>
      <c r="K35" s="93"/>
      <c r="L35" s="128">
        <f t="shared" ref="L35" si="78">L37+10</f>
        <v>80</v>
      </c>
      <c r="N35" s="93"/>
      <c r="O35" s="128">
        <f t="shared" ref="O35" si="79">O37+1</f>
        <v>8</v>
      </c>
    </row>
    <row r="36" spans="2:15" ht="7.8" customHeight="1" x14ac:dyDescent="0.3">
      <c r="B36" s="92"/>
      <c r="C36" s="128"/>
      <c r="E36" s="92"/>
      <c r="F36" s="128"/>
      <c r="H36" s="92"/>
      <c r="I36" s="128"/>
      <c r="K36" s="92"/>
      <c r="L36" s="128"/>
      <c r="N36" s="92"/>
      <c r="O36" s="128"/>
    </row>
    <row r="37" spans="2:15" ht="7.8" customHeight="1" thickBot="1" x14ac:dyDescent="0.35">
      <c r="B37" s="93"/>
      <c r="C37" s="128">
        <f t="shared" ref="C37" si="80">C39+1</f>
        <v>7</v>
      </c>
      <c r="E37" s="93"/>
      <c r="F37" s="128">
        <f t="shared" ref="F37" si="81">F39+10</f>
        <v>70</v>
      </c>
      <c r="H37" s="93"/>
      <c r="I37" s="128">
        <f t="shared" ref="I37" si="82">I39+100</f>
        <v>700</v>
      </c>
      <c r="K37" s="93"/>
      <c r="L37" s="128">
        <f t="shared" ref="L37" si="83">L39+10</f>
        <v>70</v>
      </c>
      <c r="N37" s="93"/>
      <c r="O37" s="128">
        <f t="shared" ref="O37" si="84">O39+1</f>
        <v>7</v>
      </c>
    </row>
    <row r="38" spans="2:15" ht="7.8" customHeight="1" x14ac:dyDescent="0.3">
      <c r="B38" s="92"/>
      <c r="C38" s="128"/>
      <c r="E38" s="92"/>
      <c r="F38" s="128"/>
      <c r="H38" s="92"/>
      <c r="I38" s="128"/>
      <c r="K38" s="92"/>
      <c r="L38" s="128"/>
      <c r="N38" s="92"/>
      <c r="O38" s="128"/>
    </row>
    <row r="39" spans="2:15" ht="7.8" customHeight="1" thickBot="1" x14ac:dyDescent="0.35">
      <c r="B39" s="93"/>
      <c r="C39" s="128">
        <f t="shared" ref="C39" si="85">C41+1</f>
        <v>6</v>
      </c>
      <c r="E39" s="93"/>
      <c r="F39" s="128">
        <f t="shared" ref="F39" si="86">F41+10</f>
        <v>60</v>
      </c>
      <c r="H39" s="93"/>
      <c r="I39" s="128">
        <f t="shared" ref="I39" si="87">I41+100</f>
        <v>600</v>
      </c>
      <c r="K39" s="93"/>
      <c r="L39" s="128">
        <f t="shared" ref="L39" si="88">L41+10</f>
        <v>60</v>
      </c>
      <c r="N39" s="93"/>
      <c r="O39" s="128">
        <f t="shared" ref="O39" si="89">O41+1</f>
        <v>6</v>
      </c>
    </row>
    <row r="40" spans="2:15" ht="7.8" customHeight="1" x14ac:dyDescent="0.3">
      <c r="B40" s="92"/>
      <c r="C40" s="128"/>
      <c r="E40" s="92"/>
      <c r="F40" s="128"/>
      <c r="H40" s="92"/>
      <c r="I40" s="128"/>
      <c r="K40" s="92"/>
      <c r="L40" s="128"/>
      <c r="N40" s="92"/>
      <c r="O40" s="128"/>
    </row>
    <row r="41" spans="2:15" ht="7.8" customHeight="1" thickBot="1" x14ac:dyDescent="0.35">
      <c r="B41" s="93"/>
      <c r="C41" s="128">
        <f t="shared" ref="C41" si="90">C43+1</f>
        <v>5</v>
      </c>
      <c r="E41" s="93"/>
      <c r="F41" s="128">
        <f t="shared" ref="F41" si="91">F43+10</f>
        <v>50</v>
      </c>
      <c r="H41" s="93"/>
      <c r="I41" s="128">
        <f t="shared" ref="I41" si="92">I43+100</f>
        <v>500</v>
      </c>
      <c r="K41" s="93"/>
      <c r="L41" s="128">
        <f t="shared" ref="L41" si="93">L43+10</f>
        <v>50</v>
      </c>
      <c r="N41" s="93"/>
      <c r="O41" s="128">
        <f t="shared" ref="O41" si="94">O43+1</f>
        <v>5</v>
      </c>
    </row>
    <row r="42" spans="2:15" ht="7.8" customHeight="1" x14ac:dyDescent="0.3">
      <c r="B42" s="92"/>
      <c r="C42" s="128"/>
      <c r="E42" s="92"/>
      <c r="F42" s="128"/>
      <c r="H42" s="92"/>
      <c r="I42" s="128"/>
      <c r="K42" s="92"/>
      <c r="L42" s="128"/>
      <c r="N42" s="92"/>
      <c r="O42" s="128"/>
    </row>
    <row r="43" spans="2:15" ht="7.8" customHeight="1" thickBot="1" x14ac:dyDescent="0.35">
      <c r="B43" s="93"/>
      <c r="C43" s="128">
        <f t="shared" ref="C43" si="95">C45+1</f>
        <v>4</v>
      </c>
      <c r="E43" s="93"/>
      <c r="F43" s="128">
        <f t="shared" ref="F43" si="96">F45+10</f>
        <v>40</v>
      </c>
      <c r="H43" s="93"/>
      <c r="I43" s="128">
        <f t="shared" ref="I43" si="97">I45+100</f>
        <v>400</v>
      </c>
      <c r="K43" s="93"/>
      <c r="L43" s="128">
        <f t="shared" ref="L43" si="98">L45+10</f>
        <v>40</v>
      </c>
      <c r="N43" s="93"/>
      <c r="O43" s="128">
        <f t="shared" ref="O43" si="99">O45+1</f>
        <v>4</v>
      </c>
    </row>
    <row r="44" spans="2:15" ht="7.8" customHeight="1" x14ac:dyDescent="0.3">
      <c r="B44" s="92"/>
      <c r="C44" s="128"/>
      <c r="E44" s="92"/>
      <c r="F44" s="128"/>
      <c r="H44" s="92"/>
      <c r="I44" s="128"/>
      <c r="K44" s="92"/>
      <c r="L44" s="128"/>
      <c r="N44" s="92"/>
      <c r="O44" s="128"/>
    </row>
    <row r="45" spans="2:15" ht="7.8" customHeight="1" thickBot="1" x14ac:dyDescent="0.35">
      <c r="B45" s="93"/>
      <c r="C45" s="128">
        <f t="shared" ref="C45" si="100">C47+1</f>
        <v>3</v>
      </c>
      <c r="E45" s="93"/>
      <c r="F45" s="128">
        <f t="shared" ref="F45" si="101">F47+10</f>
        <v>30</v>
      </c>
      <c r="H45" s="93"/>
      <c r="I45" s="128">
        <f t="shared" ref="I45" si="102">I47+100</f>
        <v>300</v>
      </c>
      <c r="K45" s="93"/>
      <c r="L45" s="128">
        <f t="shared" ref="L45" si="103">L47+10</f>
        <v>30</v>
      </c>
      <c r="N45" s="93"/>
      <c r="O45" s="128">
        <f t="shared" ref="O45" si="104">O47+1</f>
        <v>3</v>
      </c>
    </row>
    <row r="46" spans="2:15" ht="7.8" customHeight="1" x14ac:dyDescent="0.3">
      <c r="B46" s="92"/>
      <c r="C46" s="128"/>
      <c r="E46" s="92"/>
      <c r="F46" s="128"/>
      <c r="H46" s="92"/>
      <c r="I46" s="128"/>
      <c r="K46" s="92"/>
      <c r="L46" s="128"/>
      <c r="N46" s="92"/>
      <c r="O46" s="128"/>
    </row>
    <row r="47" spans="2:15" ht="7.8" customHeight="1" thickBot="1" x14ac:dyDescent="0.35">
      <c r="B47" s="93"/>
      <c r="C47" s="128">
        <f t="shared" ref="C47" si="105">C49+1</f>
        <v>2</v>
      </c>
      <c r="E47" s="93"/>
      <c r="F47" s="128">
        <f t="shared" ref="F47" si="106">F49+10</f>
        <v>20</v>
      </c>
      <c r="H47" s="93"/>
      <c r="I47" s="128">
        <f t="shared" ref="I47" si="107">I49+100</f>
        <v>200</v>
      </c>
      <c r="K47" s="93"/>
      <c r="L47" s="128">
        <f t="shared" ref="L47" si="108">L49+10</f>
        <v>20</v>
      </c>
      <c r="N47" s="93"/>
      <c r="O47" s="128">
        <f t="shared" ref="O47" si="109">O49+1</f>
        <v>2</v>
      </c>
    </row>
    <row r="48" spans="2:15" ht="7.8" customHeight="1" x14ac:dyDescent="0.3">
      <c r="B48" s="92"/>
      <c r="C48" s="128"/>
      <c r="E48" s="92"/>
      <c r="F48" s="128"/>
      <c r="H48" s="92"/>
      <c r="I48" s="128"/>
      <c r="K48" s="92"/>
      <c r="L48" s="128"/>
      <c r="N48" s="92"/>
      <c r="O48" s="128"/>
    </row>
    <row r="49" spans="2:15" ht="7.8" customHeight="1" thickBot="1" x14ac:dyDescent="0.35">
      <c r="B49" s="93"/>
      <c r="C49" s="128">
        <f>C51+1</f>
        <v>1</v>
      </c>
      <c r="E49" s="93"/>
      <c r="F49" s="128">
        <f>F51+10</f>
        <v>10</v>
      </c>
      <c r="H49" s="93"/>
      <c r="I49" s="128">
        <f>I51+100</f>
        <v>100</v>
      </c>
      <c r="K49" s="93"/>
      <c r="L49" s="128">
        <f>L51+10</f>
        <v>10</v>
      </c>
      <c r="N49" s="93"/>
      <c r="O49" s="128">
        <f>O51+1</f>
        <v>1</v>
      </c>
    </row>
    <row r="50" spans="2:15" ht="7.8" customHeight="1" x14ac:dyDescent="0.3">
      <c r="B50" s="92"/>
      <c r="C50" s="128"/>
      <c r="E50" s="92"/>
      <c r="F50" s="128"/>
      <c r="H50" s="92"/>
      <c r="I50" s="128"/>
      <c r="K50" s="92"/>
      <c r="L50" s="128"/>
      <c r="N50" s="92"/>
      <c r="O50" s="128"/>
    </row>
    <row r="51" spans="2:15" ht="7.8" customHeight="1" thickBot="1" x14ac:dyDescent="0.35">
      <c r="B51" s="93"/>
      <c r="C51" s="128">
        <f>D2</f>
        <v>0</v>
      </c>
      <c r="E51" s="93"/>
      <c r="F51" s="128">
        <f>F2</f>
        <v>0</v>
      </c>
      <c r="H51" s="93"/>
      <c r="I51" s="128">
        <f>I2</f>
        <v>0</v>
      </c>
      <c r="K51" s="93"/>
      <c r="L51" s="128">
        <f>L2</f>
        <v>0</v>
      </c>
      <c r="N51" s="93"/>
      <c r="O51" s="128">
        <f>O2</f>
        <v>0</v>
      </c>
    </row>
    <row r="52" spans="2:15" ht="7.8" customHeight="1" x14ac:dyDescent="0.3">
      <c r="B52" s="92"/>
      <c r="C52" s="128"/>
      <c r="E52" s="92"/>
      <c r="F52" s="128"/>
      <c r="H52" s="92"/>
      <c r="I52" s="128"/>
      <c r="K52" s="92"/>
      <c r="L52" s="128"/>
      <c r="N52" s="92"/>
      <c r="O52" s="128"/>
    </row>
    <row r="53" spans="2:15" ht="7.8" customHeight="1" thickBot="1" x14ac:dyDescent="0.35">
      <c r="B53" s="93"/>
      <c r="C53" s="128">
        <f>C51-1</f>
        <v>-1</v>
      </c>
      <c r="E53" s="93"/>
      <c r="F53" s="128">
        <f>F51-10</f>
        <v>-10</v>
      </c>
      <c r="H53" s="93"/>
      <c r="I53" s="128">
        <f>I51-100</f>
        <v>-100</v>
      </c>
      <c r="K53" s="93"/>
      <c r="L53" s="128">
        <f>L51-10</f>
        <v>-10</v>
      </c>
      <c r="N53" s="93"/>
      <c r="O53" s="128">
        <f>O51-1</f>
        <v>-1</v>
      </c>
    </row>
    <row r="54" spans="2:15" ht="7.8" customHeight="1" x14ac:dyDescent="0.3">
      <c r="B54" s="92"/>
      <c r="C54" s="128"/>
      <c r="E54" s="92"/>
      <c r="F54" s="128"/>
      <c r="H54" s="92"/>
      <c r="I54" s="128"/>
      <c r="K54" s="92"/>
      <c r="L54" s="128"/>
      <c r="N54" s="92"/>
      <c r="O54" s="128"/>
    </row>
    <row r="55" spans="2:15" ht="7.8" customHeight="1" thickBot="1" x14ac:dyDescent="0.35">
      <c r="B55" s="93"/>
      <c r="C55" s="128">
        <f t="shared" ref="C55" si="110">C53-1</f>
        <v>-2</v>
      </c>
      <c r="E55" s="93"/>
      <c r="F55" s="128">
        <f t="shared" ref="F55" si="111">F53-10</f>
        <v>-20</v>
      </c>
      <c r="H55" s="93"/>
      <c r="I55" s="128">
        <f t="shared" ref="I55" si="112">I53-100</f>
        <v>-200</v>
      </c>
      <c r="K55" s="93"/>
      <c r="L55" s="128">
        <f t="shared" ref="L55" si="113">L53-10</f>
        <v>-20</v>
      </c>
      <c r="N55" s="93"/>
      <c r="O55" s="128">
        <f t="shared" ref="O55" si="114">O53-1</f>
        <v>-2</v>
      </c>
    </row>
    <row r="56" spans="2:15" ht="7.8" customHeight="1" x14ac:dyDescent="0.3">
      <c r="B56" s="92"/>
      <c r="C56" s="128"/>
      <c r="E56" s="92"/>
      <c r="F56" s="128"/>
      <c r="H56" s="92"/>
      <c r="I56" s="128"/>
      <c r="K56" s="92"/>
      <c r="L56" s="128"/>
      <c r="N56" s="92"/>
      <c r="O56" s="128"/>
    </row>
    <row r="57" spans="2:15" ht="7.8" customHeight="1" thickBot="1" x14ac:dyDescent="0.35">
      <c r="B57" s="93"/>
      <c r="C57" s="128">
        <f t="shared" ref="C57" si="115">C55-1</f>
        <v>-3</v>
      </c>
      <c r="E57" s="93"/>
      <c r="F57" s="128">
        <f t="shared" ref="F57" si="116">F55-10</f>
        <v>-30</v>
      </c>
      <c r="H57" s="93"/>
      <c r="I57" s="128">
        <f t="shared" ref="I57" si="117">I55-100</f>
        <v>-300</v>
      </c>
      <c r="K57" s="93"/>
      <c r="L57" s="128">
        <f t="shared" ref="L57" si="118">L55-10</f>
        <v>-30</v>
      </c>
      <c r="N57" s="93"/>
      <c r="O57" s="128">
        <f t="shared" ref="O57" si="119">O55-1</f>
        <v>-3</v>
      </c>
    </row>
    <row r="58" spans="2:15" ht="7.8" customHeight="1" x14ac:dyDescent="0.3">
      <c r="B58" s="92"/>
      <c r="C58" s="128"/>
      <c r="E58" s="92"/>
      <c r="F58" s="128"/>
      <c r="H58" s="92"/>
      <c r="I58" s="128"/>
      <c r="K58" s="92"/>
      <c r="L58" s="128"/>
      <c r="N58" s="92"/>
      <c r="O58" s="128"/>
    </row>
    <row r="59" spans="2:15" ht="7.8" customHeight="1" thickBot="1" x14ac:dyDescent="0.35">
      <c r="B59" s="93"/>
      <c r="C59" s="128">
        <f t="shared" ref="C59" si="120">C57-1</f>
        <v>-4</v>
      </c>
      <c r="E59" s="93"/>
      <c r="F59" s="128">
        <f t="shared" ref="F59" si="121">F57-10</f>
        <v>-40</v>
      </c>
      <c r="H59" s="93"/>
      <c r="I59" s="128">
        <f t="shared" ref="I59" si="122">I57-100</f>
        <v>-400</v>
      </c>
      <c r="K59" s="93"/>
      <c r="L59" s="128">
        <f t="shared" ref="L59" si="123">L57-10</f>
        <v>-40</v>
      </c>
      <c r="N59" s="93"/>
      <c r="O59" s="128">
        <f t="shared" ref="O59" si="124">O57-1</f>
        <v>-4</v>
      </c>
    </row>
    <row r="60" spans="2:15" ht="7.8" customHeight="1" x14ac:dyDescent="0.3">
      <c r="B60" s="92"/>
      <c r="C60" s="128"/>
      <c r="E60" s="92"/>
      <c r="F60" s="128"/>
      <c r="H60" s="92"/>
      <c r="I60" s="128"/>
      <c r="K60" s="92"/>
      <c r="L60" s="128"/>
      <c r="N60" s="92"/>
      <c r="O60" s="128"/>
    </row>
    <row r="61" spans="2:15" ht="7.8" customHeight="1" thickBot="1" x14ac:dyDescent="0.35">
      <c r="B61" s="93"/>
      <c r="C61" s="128">
        <f t="shared" ref="C61" si="125">C59-1</f>
        <v>-5</v>
      </c>
      <c r="E61" s="93"/>
      <c r="F61" s="128">
        <f t="shared" ref="F61" si="126">F59-10</f>
        <v>-50</v>
      </c>
      <c r="H61" s="93"/>
      <c r="I61" s="128">
        <f t="shared" ref="I61" si="127">I59-100</f>
        <v>-500</v>
      </c>
      <c r="K61" s="93"/>
      <c r="L61" s="128">
        <f t="shared" ref="L61" si="128">L59-10</f>
        <v>-50</v>
      </c>
      <c r="N61" s="93"/>
      <c r="O61" s="128">
        <f t="shared" ref="O61" si="129">O59-1</f>
        <v>-5</v>
      </c>
    </row>
    <row r="62" spans="2:15" ht="7.8" customHeight="1" x14ac:dyDescent="0.3">
      <c r="B62" s="92"/>
      <c r="C62" s="128"/>
      <c r="E62" s="92"/>
      <c r="F62" s="128"/>
      <c r="H62" s="92"/>
      <c r="I62" s="128"/>
      <c r="K62" s="92"/>
      <c r="L62" s="128"/>
      <c r="N62" s="92"/>
      <c r="O62" s="128"/>
    </row>
    <row r="63" spans="2:15" ht="7.8" customHeight="1" thickBot="1" x14ac:dyDescent="0.35">
      <c r="B63" s="93"/>
      <c r="C63" s="128">
        <f t="shared" ref="C63" si="130">C61-1</f>
        <v>-6</v>
      </c>
      <c r="E63" s="93"/>
      <c r="F63" s="128">
        <f t="shared" ref="F63" si="131">F61-10</f>
        <v>-60</v>
      </c>
      <c r="H63" s="93"/>
      <c r="I63" s="128">
        <f t="shared" ref="I63" si="132">I61-100</f>
        <v>-600</v>
      </c>
      <c r="K63" s="93"/>
      <c r="L63" s="128">
        <f t="shared" ref="L63" si="133">L61-10</f>
        <v>-60</v>
      </c>
      <c r="N63" s="93"/>
      <c r="O63" s="128">
        <f t="shared" ref="O63" si="134">O61-1</f>
        <v>-6</v>
      </c>
    </row>
    <row r="64" spans="2:15" ht="7.8" customHeight="1" x14ac:dyDescent="0.3">
      <c r="B64" s="92"/>
      <c r="C64" s="128"/>
      <c r="E64" s="92"/>
      <c r="F64" s="128"/>
      <c r="H64" s="92"/>
      <c r="I64" s="128"/>
      <c r="K64" s="92"/>
      <c r="L64" s="128"/>
      <c r="N64" s="92"/>
      <c r="O64" s="128"/>
    </row>
    <row r="65" spans="2:15" ht="7.8" customHeight="1" thickBot="1" x14ac:dyDescent="0.35">
      <c r="B65" s="93"/>
      <c r="C65" s="128">
        <f t="shared" ref="C65" si="135">C63-1</f>
        <v>-7</v>
      </c>
      <c r="E65" s="93"/>
      <c r="F65" s="128">
        <f t="shared" ref="F65" si="136">F63-10</f>
        <v>-70</v>
      </c>
      <c r="H65" s="93"/>
      <c r="I65" s="128">
        <f t="shared" ref="I65" si="137">I63-100</f>
        <v>-700</v>
      </c>
      <c r="K65" s="93"/>
      <c r="L65" s="128">
        <f t="shared" ref="L65" si="138">L63-10</f>
        <v>-70</v>
      </c>
      <c r="N65" s="93"/>
      <c r="O65" s="128">
        <f t="shared" ref="O65" si="139">O63-1</f>
        <v>-7</v>
      </c>
    </row>
    <row r="66" spans="2:15" ht="7.8" customHeight="1" x14ac:dyDescent="0.3">
      <c r="B66" s="92"/>
      <c r="C66" s="128"/>
      <c r="E66" s="92"/>
      <c r="F66" s="128"/>
      <c r="H66" s="92"/>
      <c r="I66" s="128"/>
      <c r="K66" s="92"/>
      <c r="L66" s="128"/>
      <c r="N66" s="92"/>
      <c r="O66" s="128"/>
    </row>
    <row r="67" spans="2:15" ht="7.8" customHeight="1" thickBot="1" x14ac:dyDescent="0.35">
      <c r="B67" s="93"/>
      <c r="C67" s="128">
        <f t="shared" ref="C67" si="140">C65-1</f>
        <v>-8</v>
      </c>
      <c r="E67" s="93"/>
      <c r="F67" s="128">
        <f t="shared" ref="F67" si="141">F65-10</f>
        <v>-80</v>
      </c>
      <c r="H67" s="93"/>
      <c r="I67" s="128">
        <f t="shared" ref="I67" si="142">I65-100</f>
        <v>-800</v>
      </c>
      <c r="K67" s="93"/>
      <c r="L67" s="128">
        <f t="shared" ref="L67" si="143">L65-10</f>
        <v>-80</v>
      </c>
      <c r="N67" s="93"/>
      <c r="O67" s="128">
        <f t="shared" ref="O67" si="144">O65-1</f>
        <v>-8</v>
      </c>
    </row>
    <row r="68" spans="2:15" ht="7.8" customHeight="1" x14ac:dyDescent="0.3">
      <c r="B68" s="92"/>
      <c r="C68" s="128"/>
      <c r="E68" s="92"/>
      <c r="F68" s="128"/>
      <c r="H68" s="92"/>
      <c r="I68" s="128"/>
      <c r="K68" s="92"/>
      <c r="L68" s="128"/>
      <c r="N68" s="92"/>
      <c r="O68" s="128"/>
    </row>
    <row r="69" spans="2:15" ht="7.8" customHeight="1" thickBot="1" x14ac:dyDescent="0.35">
      <c r="B69" s="93"/>
      <c r="C69" s="128">
        <f t="shared" ref="C69" si="145">C67-1</f>
        <v>-9</v>
      </c>
      <c r="E69" s="93"/>
      <c r="F69" s="128">
        <f t="shared" ref="F69" si="146">F67-10</f>
        <v>-90</v>
      </c>
      <c r="H69" s="93"/>
      <c r="I69" s="128">
        <f t="shared" ref="I69" si="147">I67-100</f>
        <v>-900</v>
      </c>
      <c r="K69" s="93"/>
      <c r="L69" s="128">
        <f t="shared" ref="L69" si="148">L67-10</f>
        <v>-90</v>
      </c>
      <c r="N69" s="93"/>
      <c r="O69" s="128">
        <f t="shared" ref="O69" si="149">O67-1</f>
        <v>-9</v>
      </c>
    </row>
    <row r="70" spans="2:15" ht="7.8" customHeight="1" x14ac:dyDescent="0.3">
      <c r="B70" s="92"/>
      <c r="C70" s="128"/>
      <c r="E70" s="92"/>
      <c r="F70" s="128"/>
      <c r="H70" s="92"/>
      <c r="I70" s="128"/>
      <c r="K70" s="92"/>
      <c r="L70" s="128"/>
      <c r="N70" s="92"/>
      <c r="O70" s="128"/>
    </row>
    <row r="71" spans="2:15" ht="7.8" customHeight="1" thickBot="1" x14ac:dyDescent="0.35">
      <c r="B71" s="93"/>
      <c r="C71" s="128">
        <f t="shared" ref="C71" si="150">C69-1</f>
        <v>-10</v>
      </c>
      <c r="E71" s="93"/>
      <c r="F71" s="128">
        <f t="shared" ref="F71" si="151">F69-10</f>
        <v>-100</v>
      </c>
      <c r="H71" s="93"/>
      <c r="I71" s="128">
        <f t="shared" ref="I71" si="152">I69-100</f>
        <v>-1000</v>
      </c>
      <c r="K71" s="93"/>
      <c r="L71" s="128">
        <f t="shared" ref="L71" si="153">L69-10</f>
        <v>-100</v>
      </c>
      <c r="N71" s="93"/>
      <c r="O71" s="128">
        <f t="shared" ref="O71" si="154">O69-1</f>
        <v>-10</v>
      </c>
    </row>
    <row r="72" spans="2:15" ht="7.8" customHeight="1" x14ac:dyDescent="0.3">
      <c r="B72" s="92"/>
      <c r="C72" s="128"/>
      <c r="E72" s="92"/>
      <c r="F72" s="128"/>
      <c r="H72" s="92"/>
      <c r="I72" s="128"/>
      <c r="K72" s="92"/>
      <c r="L72" s="128"/>
      <c r="N72" s="92"/>
      <c r="O72" s="128"/>
    </row>
    <row r="73" spans="2:15" ht="7.8" customHeight="1" thickBot="1" x14ac:dyDescent="0.35">
      <c r="B73" s="93"/>
      <c r="C73" s="128">
        <f t="shared" ref="C73" si="155">C71-1</f>
        <v>-11</v>
      </c>
      <c r="E73" s="93"/>
      <c r="F73" s="128">
        <f t="shared" ref="F73" si="156">F71-10</f>
        <v>-110</v>
      </c>
      <c r="H73" s="93"/>
      <c r="I73" s="128">
        <f t="shared" ref="I73" si="157">I71-100</f>
        <v>-1100</v>
      </c>
      <c r="K73" s="93"/>
      <c r="L73" s="128">
        <f t="shared" ref="L73" si="158">L71-10</f>
        <v>-110</v>
      </c>
      <c r="N73" s="93"/>
      <c r="O73" s="128">
        <f t="shared" ref="O73" si="159">O71-1</f>
        <v>-11</v>
      </c>
    </row>
    <row r="74" spans="2:15" ht="7.8" customHeight="1" x14ac:dyDescent="0.3">
      <c r="B74" s="92"/>
      <c r="C74" s="128"/>
      <c r="E74" s="92"/>
      <c r="F74" s="128"/>
      <c r="H74" s="92"/>
      <c r="I74" s="128"/>
      <c r="K74" s="92"/>
      <c r="L74" s="128"/>
      <c r="N74" s="92"/>
      <c r="O74" s="128"/>
    </row>
    <row r="75" spans="2:15" ht="7.8" customHeight="1" thickBot="1" x14ac:dyDescent="0.35">
      <c r="B75" s="93"/>
      <c r="C75" s="128">
        <f t="shared" ref="C75" si="160">C73-1</f>
        <v>-12</v>
      </c>
      <c r="E75" s="93"/>
      <c r="F75" s="128">
        <f t="shared" ref="F75" si="161">F73-10</f>
        <v>-120</v>
      </c>
      <c r="H75" s="93"/>
      <c r="I75" s="128">
        <f t="shared" ref="I75" si="162">I73-100</f>
        <v>-1200</v>
      </c>
      <c r="K75" s="93"/>
      <c r="L75" s="128">
        <f t="shared" ref="L75" si="163">L73-10</f>
        <v>-120</v>
      </c>
      <c r="N75" s="93"/>
      <c r="O75" s="128">
        <f t="shared" ref="O75" si="164">O73-1</f>
        <v>-12</v>
      </c>
    </row>
    <row r="76" spans="2:15" ht="7.8" customHeight="1" x14ac:dyDescent="0.3">
      <c r="B76" s="92"/>
      <c r="C76" s="128"/>
      <c r="E76" s="92"/>
      <c r="F76" s="128"/>
      <c r="H76" s="92"/>
      <c r="I76" s="128"/>
      <c r="K76" s="92"/>
      <c r="L76" s="128"/>
      <c r="N76" s="92"/>
      <c r="O76" s="128"/>
    </row>
    <row r="77" spans="2:15" ht="7.8" customHeight="1" thickBot="1" x14ac:dyDescent="0.35">
      <c r="B77" s="93"/>
      <c r="C77" s="128">
        <f t="shared" ref="C77" si="165">C75-1</f>
        <v>-13</v>
      </c>
      <c r="E77" s="93"/>
      <c r="F77" s="128">
        <f t="shared" ref="F77" si="166">F75-10</f>
        <v>-130</v>
      </c>
      <c r="H77" s="93"/>
      <c r="I77" s="128">
        <f t="shared" ref="I77" si="167">I75-100</f>
        <v>-1300</v>
      </c>
      <c r="K77" s="93"/>
      <c r="L77" s="128">
        <f t="shared" ref="L77" si="168">L75-10</f>
        <v>-130</v>
      </c>
      <c r="N77" s="93"/>
      <c r="O77" s="128">
        <f t="shared" ref="O77" si="169">O75-1</f>
        <v>-13</v>
      </c>
    </row>
    <row r="78" spans="2:15" ht="7.8" customHeight="1" x14ac:dyDescent="0.3">
      <c r="B78" s="92"/>
      <c r="C78" s="128"/>
      <c r="E78" s="92"/>
      <c r="F78" s="128"/>
      <c r="H78" s="92"/>
      <c r="I78" s="128"/>
      <c r="K78" s="92"/>
      <c r="L78" s="128"/>
      <c r="N78" s="92"/>
      <c r="O78" s="128"/>
    </row>
    <row r="79" spans="2:15" ht="7.8" customHeight="1" thickBot="1" x14ac:dyDescent="0.35">
      <c r="B79" s="93"/>
      <c r="C79" s="128">
        <f t="shared" ref="C79" si="170">C77-1</f>
        <v>-14</v>
      </c>
      <c r="E79" s="93"/>
      <c r="F79" s="128">
        <f t="shared" ref="F79" si="171">F77-10</f>
        <v>-140</v>
      </c>
      <c r="H79" s="93"/>
      <c r="I79" s="128">
        <f t="shared" ref="I79" si="172">I77-100</f>
        <v>-1400</v>
      </c>
      <c r="K79" s="93"/>
      <c r="L79" s="128">
        <f t="shared" ref="L79" si="173">L77-10</f>
        <v>-140</v>
      </c>
      <c r="N79" s="93"/>
      <c r="O79" s="128">
        <f t="shared" ref="O79" si="174">O77-1</f>
        <v>-14</v>
      </c>
    </row>
    <row r="80" spans="2:15" ht="7.8" customHeight="1" x14ac:dyDescent="0.3">
      <c r="B80" s="92"/>
      <c r="C80" s="128"/>
      <c r="E80" s="92"/>
      <c r="F80" s="128"/>
      <c r="H80" s="92"/>
      <c r="I80" s="128"/>
      <c r="K80" s="92"/>
      <c r="L80" s="128"/>
      <c r="N80" s="92"/>
      <c r="O80" s="128"/>
    </row>
    <row r="81" spans="2:15" ht="7.8" customHeight="1" thickBot="1" x14ac:dyDescent="0.35">
      <c r="B81" s="93"/>
      <c r="C81" s="128">
        <f t="shared" ref="C81" si="175">C79-1</f>
        <v>-15</v>
      </c>
      <c r="E81" s="93"/>
      <c r="F81" s="128">
        <f t="shared" ref="F81" si="176">F79-10</f>
        <v>-150</v>
      </c>
      <c r="H81" s="93"/>
      <c r="I81" s="128">
        <f t="shared" ref="I81" si="177">I79-100</f>
        <v>-1500</v>
      </c>
      <c r="K81" s="93"/>
      <c r="L81" s="128">
        <f t="shared" ref="L81" si="178">L79-10</f>
        <v>-150</v>
      </c>
      <c r="N81" s="93"/>
      <c r="O81" s="128">
        <f t="shared" ref="O81" si="179">O79-1</f>
        <v>-15</v>
      </c>
    </row>
    <row r="82" spans="2:15" ht="7.8" customHeight="1" x14ac:dyDescent="0.3">
      <c r="B82" s="92"/>
      <c r="C82" s="128"/>
      <c r="E82" s="92"/>
      <c r="F82" s="128"/>
      <c r="H82" s="92"/>
      <c r="I82" s="128"/>
      <c r="K82" s="92"/>
      <c r="L82" s="128"/>
      <c r="N82" s="92"/>
      <c r="O82" s="128"/>
    </row>
    <row r="83" spans="2:15" ht="7.8" customHeight="1" thickBot="1" x14ac:dyDescent="0.35">
      <c r="B83" s="93"/>
      <c r="C83" s="128">
        <f t="shared" ref="C83" si="180">C81-1</f>
        <v>-16</v>
      </c>
      <c r="E83" s="93"/>
      <c r="F83" s="128">
        <f t="shared" ref="F83" si="181">F81-10</f>
        <v>-160</v>
      </c>
      <c r="H83" s="93"/>
      <c r="I83" s="128">
        <f t="shared" ref="I83" si="182">I81-100</f>
        <v>-1600</v>
      </c>
      <c r="K83" s="93"/>
      <c r="L83" s="128">
        <f t="shared" ref="L83" si="183">L81-10</f>
        <v>-160</v>
      </c>
      <c r="N83" s="93"/>
      <c r="O83" s="128">
        <f t="shared" ref="O83" si="184">O81-1</f>
        <v>-16</v>
      </c>
    </row>
    <row r="84" spans="2:15" ht="7.8" customHeight="1" x14ac:dyDescent="0.3">
      <c r="B84" s="92"/>
      <c r="C84" s="128"/>
      <c r="E84" s="92"/>
      <c r="F84" s="128"/>
      <c r="H84" s="92"/>
      <c r="I84" s="128"/>
      <c r="K84" s="92"/>
      <c r="L84" s="128"/>
      <c r="N84" s="92"/>
      <c r="O84" s="128"/>
    </row>
    <row r="85" spans="2:15" ht="7.8" customHeight="1" thickBot="1" x14ac:dyDescent="0.35">
      <c r="B85" s="93"/>
      <c r="C85" s="128">
        <f t="shared" ref="C85" si="185">C83-1</f>
        <v>-17</v>
      </c>
      <c r="E85" s="93"/>
      <c r="F85" s="128">
        <f t="shared" ref="F85" si="186">F83-10</f>
        <v>-170</v>
      </c>
      <c r="H85" s="93"/>
      <c r="I85" s="128">
        <f t="shared" ref="I85" si="187">I83-100</f>
        <v>-1700</v>
      </c>
      <c r="K85" s="93"/>
      <c r="L85" s="128">
        <f t="shared" ref="L85" si="188">L83-10</f>
        <v>-170</v>
      </c>
      <c r="N85" s="93"/>
      <c r="O85" s="128">
        <f t="shared" ref="O85" si="189">O83-1</f>
        <v>-17</v>
      </c>
    </row>
    <row r="86" spans="2:15" ht="7.8" customHeight="1" x14ac:dyDescent="0.3">
      <c r="B86" s="92"/>
      <c r="C86" s="128"/>
      <c r="E86" s="92"/>
      <c r="F86" s="128"/>
      <c r="H86" s="92"/>
      <c r="I86" s="128"/>
      <c r="K86" s="92"/>
      <c r="L86" s="128"/>
      <c r="N86" s="92"/>
      <c r="O86" s="128"/>
    </row>
    <row r="87" spans="2:15" ht="7.8" customHeight="1" thickBot="1" x14ac:dyDescent="0.35">
      <c r="B87" s="93"/>
      <c r="C87" s="128">
        <f t="shared" ref="C87" si="190">C85-1</f>
        <v>-18</v>
      </c>
      <c r="E87" s="93"/>
      <c r="F87" s="128">
        <f t="shared" ref="F87" si="191">F85-10</f>
        <v>-180</v>
      </c>
      <c r="H87" s="93"/>
      <c r="I87" s="128">
        <f t="shared" ref="I87" si="192">I85-100</f>
        <v>-1800</v>
      </c>
      <c r="K87" s="93"/>
      <c r="L87" s="128">
        <f t="shared" ref="L87" si="193">L85-10</f>
        <v>-180</v>
      </c>
      <c r="N87" s="93"/>
      <c r="O87" s="128">
        <f t="shared" ref="O87" si="194">O85-1</f>
        <v>-18</v>
      </c>
    </row>
    <row r="88" spans="2:15" ht="7.8" customHeight="1" x14ac:dyDescent="0.3">
      <c r="B88" s="92"/>
      <c r="C88" s="128"/>
      <c r="E88" s="92"/>
      <c r="F88" s="128"/>
      <c r="H88" s="92"/>
      <c r="I88" s="128"/>
      <c r="K88" s="92"/>
      <c r="L88" s="128"/>
      <c r="N88" s="92"/>
      <c r="O88" s="128"/>
    </row>
    <row r="89" spans="2:15" ht="7.8" customHeight="1" thickBot="1" x14ac:dyDescent="0.35">
      <c r="B89" s="93"/>
      <c r="C89" s="128">
        <f t="shared" ref="C89" si="195">C87-1</f>
        <v>-19</v>
      </c>
      <c r="E89" s="93"/>
      <c r="F89" s="128">
        <f t="shared" ref="F89" si="196">F87-10</f>
        <v>-190</v>
      </c>
      <c r="H89" s="93"/>
      <c r="I89" s="128">
        <f t="shared" ref="I89" si="197">I87-100</f>
        <v>-1900</v>
      </c>
      <c r="K89" s="93"/>
      <c r="L89" s="128">
        <f t="shared" ref="L89" si="198">L87-10</f>
        <v>-190</v>
      </c>
      <c r="N89" s="93"/>
      <c r="O89" s="128">
        <f t="shared" ref="O89" si="199">O87-1</f>
        <v>-19</v>
      </c>
    </row>
    <row r="90" spans="2:15" ht="7.8" customHeight="1" x14ac:dyDescent="0.3">
      <c r="B90" s="92"/>
      <c r="C90" s="128"/>
      <c r="E90" s="92"/>
      <c r="F90" s="128"/>
      <c r="H90" s="92"/>
      <c r="I90" s="128"/>
      <c r="K90" s="92"/>
      <c r="L90" s="128"/>
      <c r="N90" s="92"/>
      <c r="O90" s="128"/>
    </row>
    <row r="91" spans="2:15" ht="7.8" customHeight="1" thickBot="1" x14ac:dyDescent="0.35">
      <c r="B91" s="93"/>
      <c r="C91" s="128">
        <f t="shared" ref="C91" si="200">C89-1</f>
        <v>-20</v>
      </c>
      <c r="E91" s="93"/>
      <c r="F91" s="128">
        <f t="shared" ref="F91" si="201">F89-10</f>
        <v>-200</v>
      </c>
      <c r="H91" s="93"/>
      <c r="I91" s="128">
        <f t="shared" ref="I91" si="202">I89-100</f>
        <v>-2000</v>
      </c>
      <c r="K91" s="93"/>
      <c r="L91" s="128">
        <f t="shared" ref="L91" si="203">L89-10</f>
        <v>-200</v>
      </c>
      <c r="N91" s="93"/>
      <c r="O91" s="128">
        <f t="shared" ref="O91" si="204">O89-1</f>
        <v>-20</v>
      </c>
    </row>
    <row r="92" spans="2:15" ht="7.8" customHeight="1" x14ac:dyDescent="0.3">
      <c r="B92" s="92"/>
      <c r="C92" s="128"/>
      <c r="E92" s="92"/>
      <c r="F92" s="128"/>
      <c r="H92" s="92"/>
      <c r="I92" s="128"/>
      <c r="K92" s="92"/>
      <c r="L92" s="128"/>
      <c r="N92" s="92"/>
      <c r="O92" s="128"/>
    </row>
    <row r="93" spans="2:15" ht="7.8" customHeight="1" thickBot="1" x14ac:dyDescent="0.35">
      <c r="B93" s="93"/>
      <c r="C93" s="128">
        <f t="shared" ref="C93" si="205">C91-1</f>
        <v>-21</v>
      </c>
      <c r="E93" s="93"/>
      <c r="F93" s="128">
        <f t="shared" ref="F93" si="206">F91-10</f>
        <v>-210</v>
      </c>
      <c r="H93" s="93"/>
      <c r="I93" s="128">
        <f t="shared" ref="I93" si="207">I91-100</f>
        <v>-2100</v>
      </c>
      <c r="K93" s="93"/>
      <c r="L93" s="128">
        <f t="shared" ref="L93" si="208">L91-10</f>
        <v>-210</v>
      </c>
      <c r="N93" s="93"/>
      <c r="O93" s="128">
        <f t="shared" ref="O93" si="209">O91-1</f>
        <v>-21</v>
      </c>
    </row>
    <row r="94" spans="2:15" ht="7.8" customHeight="1" x14ac:dyDescent="0.3">
      <c r="B94" s="92"/>
      <c r="C94" s="128"/>
      <c r="E94" s="92"/>
      <c r="F94" s="128"/>
      <c r="H94" s="92"/>
      <c r="I94" s="128"/>
      <c r="K94" s="92"/>
      <c r="L94" s="128"/>
      <c r="N94" s="92"/>
      <c r="O94" s="128"/>
    </row>
    <row r="95" spans="2:15" ht="7.8" customHeight="1" thickBot="1" x14ac:dyDescent="0.35">
      <c r="B95" s="93"/>
      <c r="C95" s="128">
        <f t="shared" ref="C95" si="210">C93-1</f>
        <v>-22</v>
      </c>
      <c r="E95" s="93"/>
      <c r="F95" s="128">
        <f t="shared" ref="F95" si="211">F93-10</f>
        <v>-220</v>
      </c>
      <c r="H95" s="93"/>
      <c r="I95" s="128">
        <f t="shared" ref="I95" si="212">I93-100</f>
        <v>-2200</v>
      </c>
      <c r="K95" s="93"/>
      <c r="L95" s="128">
        <f t="shared" ref="L95" si="213">L93-10</f>
        <v>-220</v>
      </c>
      <c r="N95" s="93"/>
      <c r="O95" s="128">
        <f t="shared" ref="O95" si="214">O93-1</f>
        <v>-22</v>
      </c>
    </row>
    <row r="96" spans="2:15" ht="7.8" customHeight="1" x14ac:dyDescent="0.3">
      <c r="B96" s="92"/>
      <c r="C96" s="128"/>
      <c r="E96" s="92"/>
      <c r="F96" s="128"/>
      <c r="H96" s="92"/>
      <c r="I96" s="128"/>
      <c r="K96" s="92"/>
      <c r="L96" s="128"/>
      <c r="N96" s="92"/>
      <c r="O96" s="128"/>
    </row>
    <row r="97" spans="2:15" ht="7.8" customHeight="1" thickBot="1" x14ac:dyDescent="0.35">
      <c r="B97" s="93"/>
      <c r="C97" s="128">
        <f t="shared" ref="C97" si="215">C95-1</f>
        <v>-23</v>
      </c>
      <c r="E97" s="93"/>
      <c r="F97" s="128">
        <f t="shared" ref="F97" si="216">F95-10</f>
        <v>-230</v>
      </c>
      <c r="H97" s="93"/>
      <c r="I97" s="128">
        <f t="shared" ref="I97" si="217">I95-100</f>
        <v>-2300</v>
      </c>
      <c r="K97" s="93"/>
      <c r="L97" s="128">
        <f t="shared" ref="L97" si="218">L95-10</f>
        <v>-230</v>
      </c>
      <c r="N97" s="93"/>
      <c r="O97" s="128">
        <f t="shared" ref="O97" si="219">O95-1</f>
        <v>-23</v>
      </c>
    </row>
    <row r="98" spans="2:15" ht="7.8" customHeight="1" x14ac:dyDescent="0.3">
      <c r="B98" s="92"/>
      <c r="C98" s="128"/>
      <c r="E98" s="92"/>
      <c r="F98" s="128"/>
      <c r="H98" s="92"/>
      <c r="I98" s="128"/>
      <c r="K98" s="92"/>
      <c r="L98" s="128"/>
      <c r="N98" s="92"/>
      <c r="O98" s="128"/>
    </row>
    <row r="99" spans="2:15" ht="7.8" customHeight="1" thickBot="1" x14ac:dyDescent="0.35">
      <c r="B99" s="93"/>
      <c r="C99" s="128">
        <f t="shared" ref="C99" si="220">C97-1</f>
        <v>-24</v>
      </c>
      <c r="E99" s="93"/>
      <c r="F99" s="128">
        <f t="shared" ref="F99" si="221">F97-10</f>
        <v>-240</v>
      </c>
      <c r="H99" s="93"/>
      <c r="I99" s="128">
        <f t="shared" ref="I99" si="222">I97-100</f>
        <v>-2400</v>
      </c>
      <c r="K99" s="93"/>
      <c r="L99" s="128">
        <f t="shared" ref="L99" si="223">L97-10</f>
        <v>-240</v>
      </c>
      <c r="N99" s="93"/>
      <c r="O99" s="128">
        <f t="shared" ref="O99" si="224">O97-1</f>
        <v>-24</v>
      </c>
    </row>
    <row r="100" spans="2:15" ht="7.8" customHeight="1" x14ac:dyDescent="0.3">
      <c r="B100" s="92"/>
      <c r="C100" s="128"/>
      <c r="E100" s="92"/>
      <c r="F100" s="128"/>
      <c r="H100" s="92"/>
      <c r="I100" s="128"/>
      <c r="K100" s="92"/>
      <c r="L100" s="128"/>
      <c r="N100" s="92"/>
      <c r="O100" s="128"/>
    </row>
    <row r="101" spans="2:15" ht="7.8" customHeight="1" thickBot="1" x14ac:dyDescent="0.35">
      <c r="B101" s="93"/>
      <c r="C101" s="128">
        <f t="shared" ref="C101" si="225">C99-1</f>
        <v>-25</v>
      </c>
      <c r="E101" s="93"/>
      <c r="F101" s="128">
        <f t="shared" ref="F101" si="226">F99-10</f>
        <v>-250</v>
      </c>
      <c r="H101" s="93"/>
      <c r="I101" s="128">
        <f t="shared" ref="I101" si="227">I99-100</f>
        <v>-2500</v>
      </c>
      <c r="K101" s="93"/>
      <c r="L101" s="128">
        <f t="shared" ref="L101" si="228">L99-10</f>
        <v>-250</v>
      </c>
      <c r="N101" s="93"/>
      <c r="O101" s="128">
        <f t="shared" ref="O101" si="229">O99-1</f>
        <v>-25</v>
      </c>
    </row>
    <row r="102" spans="2:15" ht="7.8" customHeight="1" x14ac:dyDescent="0.3">
      <c r="B102" s="92"/>
      <c r="C102" s="128"/>
      <c r="E102" s="92"/>
      <c r="F102" s="128"/>
      <c r="H102" s="92"/>
      <c r="I102" s="128"/>
      <c r="K102" s="92"/>
      <c r="L102" s="128"/>
      <c r="N102" s="92"/>
      <c r="O102" s="128"/>
    </row>
    <row r="103" spans="2:15" ht="7.8" customHeight="1" thickBot="1" x14ac:dyDescent="0.35">
      <c r="B103" s="93"/>
      <c r="C103" s="128">
        <f t="shared" ref="C103" si="230">C101-1</f>
        <v>-26</v>
      </c>
      <c r="E103" s="93"/>
      <c r="F103" s="128">
        <f t="shared" ref="F103" si="231">F101-10</f>
        <v>-260</v>
      </c>
      <c r="H103" s="93"/>
      <c r="I103" s="128">
        <f t="shared" ref="I103" si="232">I101-100</f>
        <v>-2600</v>
      </c>
      <c r="K103" s="93"/>
      <c r="L103" s="128">
        <f t="shared" ref="L103" si="233">L101-10</f>
        <v>-260</v>
      </c>
      <c r="N103" s="93"/>
      <c r="O103" s="128">
        <f t="shared" ref="O103" si="234">O101-1</f>
        <v>-26</v>
      </c>
    </row>
    <row r="104" spans="2:15" ht="7.8" customHeight="1" x14ac:dyDescent="0.3">
      <c r="B104" s="92"/>
      <c r="C104" s="128"/>
      <c r="E104" s="92"/>
      <c r="F104" s="128"/>
      <c r="H104" s="92"/>
      <c r="I104" s="128"/>
      <c r="K104" s="92"/>
      <c r="L104" s="128"/>
      <c r="N104" s="92"/>
      <c r="O104" s="128"/>
    </row>
    <row r="105" spans="2:15" ht="7.8" customHeight="1" thickBot="1" x14ac:dyDescent="0.35">
      <c r="B105" s="93"/>
      <c r="C105" s="128">
        <f t="shared" ref="C105" si="235">C103-1</f>
        <v>-27</v>
      </c>
      <c r="E105" s="93"/>
      <c r="F105" s="128">
        <f t="shared" ref="F105" si="236">F103-10</f>
        <v>-270</v>
      </c>
      <c r="H105" s="93"/>
      <c r="I105" s="128">
        <f t="shared" ref="I105" si="237">I103-100</f>
        <v>-2700</v>
      </c>
      <c r="K105" s="93"/>
      <c r="L105" s="128">
        <f t="shared" ref="L105" si="238">L103-10</f>
        <v>-270</v>
      </c>
      <c r="N105" s="93"/>
      <c r="O105" s="128">
        <f t="shared" ref="O105" si="239">O103-1</f>
        <v>-27</v>
      </c>
    </row>
    <row r="106" spans="2:15" ht="7.8" customHeight="1" x14ac:dyDescent="0.3">
      <c r="B106" s="92"/>
      <c r="C106" s="128"/>
      <c r="E106" s="92"/>
      <c r="F106" s="128"/>
      <c r="H106" s="92"/>
      <c r="I106" s="128"/>
      <c r="K106" s="92"/>
      <c r="L106" s="128"/>
      <c r="N106" s="92"/>
      <c r="O106" s="128"/>
    </row>
    <row r="107" spans="2:15" ht="7.8" customHeight="1" thickBot="1" x14ac:dyDescent="0.35">
      <c r="B107" s="93"/>
      <c r="C107" s="128">
        <f t="shared" ref="C107" si="240">C105-1</f>
        <v>-28</v>
      </c>
      <c r="E107" s="93"/>
      <c r="F107" s="128">
        <f t="shared" ref="F107" si="241">F105-10</f>
        <v>-280</v>
      </c>
      <c r="H107" s="93"/>
      <c r="I107" s="128">
        <f t="shared" ref="I107" si="242">I105-100</f>
        <v>-2800</v>
      </c>
      <c r="K107" s="93"/>
      <c r="L107" s="128">
        <f t="shared" ref="L107" si="243">L105-10</f>
        <v>-280</v>
      </c>
      <c r="N107" s="93"/>
      <c r="O107" s="128">
        <f t="shared" ref="O107" si="244">O105-1</f>
        <v>-28</v>
      </c>
    </row>
    <row r="108" spans="2:15" ht="7.8" customHeight="1" x14ac:dyDescent="0.3">
      <c r="B108" s="92"/>
      <c r="C108" s="128"/>
      <c r="E108" s="92"/>
      <c r="F108" s="128"/>
      <c r="H108" s="92"/>
      <c r="I108" s="128"/>
      <c r="K108" s="92"/>
      <c r="L108" s="128"/>
      <c r="N108" s="92"/>
      <c r="O108" s="128"/>
    </row>
    <row r="109" spans="2:15" ht="7.8" customHeight="1" thickBot="1" x14ac:dyDescent="0.35">
      <c r="B109" s="93"/>
      <c r="C109" s="128">
        <f t="shared" ref="C109" si="245">C107-1</f>
        <v>-29</v>
      </c>
      <c r="E109" s="93"/>
      <c r="F109" s="128">
        <f t="shared" ref="F109" si="246">F107-10</f>
        <v>-290</v>
      </c>
      <c r="H109" s="93"/>
      <c r="I109" s="128">
        <f t="shared" ref="I109" si="247">I107-100</f>
        <v>-2900</v>
      </c>
      <c r="K109" s="93"/>
      <c r="L109" s="128">
        <f t="shared" ref="L109" si="248">L107-10</f>
        <v>-290</v>
      </c>
      <c r="N109" s="93"/>
      <c r="O109" s="128">
        <f t="shared" ref="O109" si="249">O107-1</f>
        <v>-29</v>
      </c>
    </row>
    <row r="110" spans="2:15" ht="7.8" customHeight="1" x14ac:dyDescent="0.3">
      <c r="B110" s="92"/>
      <c r="C110" s="128"/>
      <c r="E110" s="92"/>
      <c r="F110" s="128"/>
      <c r="H110" s="92"/>
      <c r="I110" s="128"/>
      <c r="K110" s="92"/>
      <c r="L110" s="128"/>
      <c r="N110" s="92"/>
      <c r="O110" s="128"/>
    </row>
    <row r="111" spans="2:15" ht="7.8" customHeight="1" thickBot="1" x14ac:dyDescent="0.35">
      <c r="B111" s="93"/>
      <c r="C111" s="128">
        <f t="shared" ref="C111" si="250">C109-1</f>
        <v>-30</v>
      </c>
      <c r="E111" s="93"/>
      <c r="F111" s="128">
        <f t="shared" ref="F111" si="251">F109-10</f>
        <v>-300</v>
      </c>
      <c r="H111" s="93"/>
      <c r="I111" s="128">
        <f t="shared" ref="I111" si="252">I109-100</f>
        <v>-3000</v>
      </c>
      <c r="K111" s="93"/>
      <c r="L111" s="128">
        <f t="shared" ref="L111" si="253">L109-10</f>
        <v>-300</v>
      </c>
      <c r="N111" s="93"/>
      <c r="O111" s="128">
        <f t="shared" ref="O111" si="254">O109-1</f>
        <v>-30</v>
      </c>
    </row>
    <row r="112" spans="2:15" ht="7.8" customHeight="1" x14ac:dyDescent="0.3">
      <c r="B112" s="92"/>
      <c r="C112" s="128"/>
      <c r="E112" s="92"/>
      <c r="F112" s="128"/>
      <c r="H112" s="92"/>
      <c r="I112" s="128"/>
      <c r="K112" s="92"/>
      <c r="L112" s="128"/>
      <c r="N112" s="92"/>
      <c r="O112" s="128"/>
    </row>
    <row r="113" spans="2:15" ht="7.8" customHeight="1" thickBot="1" x14ac:dyDescent="0.35">
      <c r="B113" s="93"/>
      <c r="C113" s="128">
        <f t="shared" ref="C113" si="255">C111-1</f>
        <v>-31</v>
      </c>
      <c r="E113" s="93"/>
      <c r="F113" s="128">
        <f t="shared" ref="F113" si="256">F111-10</f>
        <v>-310</v>
      </c>
      <c r="H113" s="93"/>
      <c r="I113" s="128">
        <f t="shared" ref="I113" si="257">I111-100</f>
        <v>-3100</v>
      </c>
      <c r="K113" s="93"/>
      <c r="L113" s="128">
        <f t="shared" ref="L113" si="258">L111-10</f>
        <v>-310</v>
      </c>
      <c r="N113" s="93"/>
      <c r="O113" s="128">
        <f t="shared" ref="O113" si="259">O111-1</f>
        <v>-31</v>
      </c>
    </row>
    <row r="114" spans="2:15" ht="7.8" customHeight="1" x14ac:dyDescent="0.3">
      <c r="B114" s="92"/>
      <c r="C114" s="128"/>
      <c r="E114" s="92"/>
      <c r="F114" s="128"/>
      <c r="H114" s="92"/>
      <c r="I114" s="128"/>
      <c r="K114" s="92"/>
      <c r="L114" s="128"/>
      <c r="N114" s="92"/>
      <c r="O114" s="128"/>
    </row>
    <row r="115" spans="2:15" ht="7.8" customHeight="1" thickBot="1" x14ac:dyDescent="0.35">
      <c r="B115" s="93"/>
      <c r="C115" s="128">
        <f t="shared" ref="C115" si="260">C113-1</f>
        <v>-32</v>
      </c>
      <c r="E115" s="93"/>
      <c r="F115" s="128">
        <f t="shared" ref="F115" si="261">F113-10</f>
        <v>-320</v>
      </c>
      <c r="H115" s="93"/>
      <c r="I115" s="128">
        <f t="shared" ref="I115" si="262">I113-100</f>
        <v>-3200</v>
      </c>
      <c r="K115" s="93"/>
      <c r="L115" s="128">
        <f t="shared" ref="L115" si="263">L113-10</f>
        <v>-320</v>
      </c>
      <c r="N115" s="93"/>
      <c r="O115" s="128">
        <f t="shared" ref="O115" si="264">O113-1</f>
        <v>-32</v>
      </c>
    </row>
    <row r="116" spans="2:15" ht="7.8" customHeight="1" x14ac:dyDescent="0.3">
      <c r="B116" s="92"/>
      <c r="C116" s="128"/>
      <c r="E116" s="92"/>
      <c r="F116" s="128"/>
      <c r="H116" s="92"/>
      <c r="I116" s="128"/>
      <c r="K116" s="92"/>
      <c r="L116" s="128"/>
      <c r="N116" s="92"/>
      <c r="O116" s="128"/>
    </row>
    <row r="117" spans="2:15" ht="7.8" customHeight="1" thickBot="1" x14ac:dyDescent="0.35">
      <c r="B117" s="93"/>
      <c r="C117" s="128">
        <f t="shared" ref="C117" si="265">C115-1</f>
        <v>-33</v>
      </c>
      <c r="E117" s="93"/>
      <c r="F117" s="128">
        <f t="shared" ref="F117" si="266">F115-10</f>
        <v>-330</v>
      </c>
      <c r="H117" s="93"/>
      <c r="I117" s="128">
        <f t="shared" ref="I117" si="267">I115-100</f>
        <v>-3300</v>
      </c>
      <c r="K117" s="93"/>
      <c r="L117" s="128">
        <f t="shared" ref="L117" si="268">L115-10</f>
        <v>-330</v>
      </c>
      <c r="N117" s="93"/>
      <c r="O117" s="128">
        <f t="shared" ref="O117" si="269">O115-1</f>
        <v>-33</v>
      </c>
    </row>
    <row r="118" spans="2:15" ht="7.8" customHeight="1" x14ac:dyDescent="0.3">
      <c r="B118" s="92"/>
      <c r="C118" s="128"/>
      <c r="E118" s="92"/>
      <c r="F118" s="128"/>
      <c r="H118" s="92"/>
      <c r="I118" s="128"/>
      <c r="K118" s="92"/>
      <c r="L118" s="128"/>
      <c r="N118" s="92"/>
      <c r="O118" s="128"/>
    </row>
    <row r="119" spans="2:15" ht="7.8" customHeight="1" thickBot="1" x14ac:dyDescent="0.35">
      <c r="B119" s="93"/>
      <c r="C119" s="128">
        <f t="shared" ref="C119" si="270">C117-1</f>
        <v>-34</v>
      </c>
      <c r="E119" s="93"/>
      <c r="F119" s="128">
        <f t="shared" ref="F119" si="271">F117-10</f>
        <v>-340</v>
      </c>
      <c r="H119" s="93"/>
      <c r="I119" s="128">
        <f t="shared" ref="I119" si="272">I117-100</f>
        <v>-3400</v>
      </c>
      <c r="K119" s="93"/>
      <c r="L119" s="128">
        <f t="shared" ref="L119" si="273">L117-10</f>
        <v>-340</v>
      </c>
      <c r="N119" s="93"/>
      <c r="O119" s="128">
        <f t="shared" ref="O119" si="274">O117-1</f>
        <v>-34</v>
      </c>
    </row>
    <row r="120" spans="2:15" ht="7.8" customHeight="1" x14ac:dyDescent="0.3">
      <c r="B120" s="92"/>
      <c r="C120" s="128"/>
      <c r="E120" s="92"/>
      <c r="F120" s="128"/>
      <c r="H120" s="92"/>
      <c r="I120" s="128"/>
      <c r="K120" s="92"/>
      <c r="L120" s="128"/>
      <c r="N120" s="92"/>
      <c r="O120" s="128"/>
    </row>
    <row r="121" spans="2:15" ht="7.8" customHeight="1" thickBot="1" x14ac:dyDescent="0.35">
      <c r="B121" s="93"/>
      <c r="C121" s="128">
        <f t="shared" ref="C121" si="275">C119-1</f>
        <v>-35</v>
      </c>
      <c r="E121" s="93"/>
      <c r="F121" s="128">
        <f t="shared" ref="F121" si="276">F119-10</f>
        <v>-350</v>
      </c>
      <c r="H121" s="93"/>
      <c r="I121" s="128">
        <f t="shared" ref="I121" si="277">I119-100</f>
        <v>-3500</v>
      </c>
      <c r="K121" s="93"/>
      <c r="L121" s="128">
        <f t="shared" ref="L121" si="278">L119-10</f>
        <v>-350</v>
      </c>
      <c r="N121" s="93"/>
      <c r="O121" s="128">
        <f t="shared" ref="O121" si="279">O119-1</f>
        <v>-35</v>
      </c>
    </row>
    <row r="122" spans="2:15" ht="7.8" customHeight="1" x14ac:dyDescent="0.3">
      <c r="B122" s="92"/>
      <c r="C122" s="128"/>
      <c r="E122" s="92"/>
      <c r="F122" s="128"/>
      <c r="H122" s="92"/>
      <c r="I122" s="128"/>
      <c r="K122" s="92"/>
      <c r="L122" s="128"/>
      <c r="N122" s="92"/>
      <c r="O122" s="128"/>
    </row>
    <row r="123" spans="2:15" ht="7.8" customHeight="1" thickBot="1" x14ac:dyDescent="0.35">
      <c r="B123" s="93"/>
      <c r="C123" s="128">
        <f t="shared" ref="C123" si="280">C121-1</f>
        <v>-36</v>
      </c>
      <c r="E123" s="93"/>
      <c r="F123" s="128">
        <f t="shared" ref="F123" si="281">F121-10</f>
        <v>-360</v>
      </c>
      <c r="H123" s="93"/>
      <c r="I123" s="128">
        <f t="shared" ref="I123" si="282">I121-100</f>
        <v>-3600</v>
      </c>
      <c r="K123" s="93"/>
      <c r="L123" s="128">
        <f t="shared" ref="L123" si="283">L121-10</f>
        <v>-360</v>
      </c>
      <c r="N123" s="93"/>
      <c r="O123" s="128">
        <f t="shared" ref="O123" si="284">O121-1</f>
        <v>-36</v>
      </c>
    </row>
    <row r="124" spans="2:15" ht="7.8" customHeight="1" x14ac:dyDescent="0.3">
      <c r="B124" s="92"/>
      <c r="C124" s="128"/>
      <c r="E124" s="92"/>
      <c r="F124" s="128"/>
      <c r="H124" s="92"/>
      <c r="I124" s="128"/>
      <c r="K124" s="92"/>
      <c r="L124" s="128"/>
      <c r="N124" s="92"/>
      <c r="O124" s="128"/>
    </row>
    <row r="125" spans="2:15" ht="7.8" customHeight="1" thickBot="1" x14ac:dyDescent="0.35">
      <c r="B125" s="93"/>
      <c r="C125" s="128">
        <f t="shared" ref="C125" si="285">C123-1</f>
        <v>-37</v>
      </c>
      <c r="E125" s="93"/>
      <c r="F125" s="128">
        <f t="shared" ref="F125" si="286">F123-10</f>
        <v>-370</v>
      </c>
      <c r="H125" s="93"/>
      <c r="I125" s="128">
        <f t="shared" ref="I125" si="287">I123-100</f>
        <v>-3700</v>
      </c>
      <c r="K125" s="93"/>
      <c r="L125" s="128">
        <f t="shared" ref="L125" si="288">L123-10</f>
        <v>-370</v>
      </c>
      <c r="N125" s="93"/>
      <c r="O125" s="128">
        <f t="shared" ref="O125" si="289">O123-1</f>
        <v>-37</v>
      </c>
    </row>
    <row r="126" spans="2:15" ht="7.8" customHeight="1" x14ac:dyDescent="0.3">
      <c r="B126" s="92"/>
      <c r="C126" s="128"/>
      <c r="E126" s="92"/>
      <c r="F126" s="128"/>
      <c r="H126" s="92"/>
      <c r="I126" s="128"/>
      <c r="K126" s="92"/>
      <c r="L126" s="128"/>
      <c r="N126" s="92"/>
      <c r="O126" s="128"/>
    </row>
    <row r="127" spans="2:15" ht="7.8" customHeight="1" thickBot="1" x14ac:dyDescent="0.35">
      <c r="B127" s="93"/>
      <c r="C127" s="128">
        <f t="shared" ref="C127" si="290">C125-1</f>
        <v>-38</v>
      </c>
      <c r="E127" s="93"/>
      <c r="F127" s="128">
        <f t="shared" ref="F127" si="291">F125-10</f>
        <v>-380</v>
      </c>
      <c r="H127" s="93"/>
      <c r="I127" s="128">
        <f t="shared" ref="I127" si="292">I125-100</f>
        <v>-3800</v>
      </c>
      <c r="K127" s="93"/>
      <c r="L127" s="128">
        <f t="shared" ref="L127" si="293">L125-10</f>
        <v>-380</v>
      </c>
      <c r="N127" s="93"/>
      <c r="O127" s="128">
        <f t="shared" ref="O127" si="294">O125-1</f>
        <v>-38</v>
      </c>
    </row>
    <row r="128" spans="2:15" ht="7.8" customHeight="1" x14ac:dyDescent="0.3">
      <c r="B128" s="92"/>
      <c r="C128" s="128"/>
      <c r="E128" s="92"/>
      <c r="F128" s="128"/>
      <c r="H128" s="92"/>
      <c r="I128" s="128"/>
      <c r="K128" s="92"/>
      <c r="L128" s="128"/>
      <c r="N128" s="92"/>
      <c r="O128" s="128"/>
    </row>
    <row r="129" spans="2:15" ht="7.8" customHeight="1" thickBot="1" x14ac:dyDescent="0.35">
      <c r="B129" s="93"/>
      <c r="C129" s="128">
        <f t="shared" ref="C129" si="295">C127-1</f>
        <v>-39</v>
      </c>
      <c r="E129" s="93"/>
      <c r="F129" s="128">
        <f t="shared" ref="F129" si="296">F127-10</f>
        <v>-390</v>
      </c>
      <c r="H129" s="93"/>
      <c r="I129" s="128">
        <f t="shared" ref="I129" si="297">I127-100</f>
        <v>-3900</v>
      </c>
      <c r="K129" s="93"/>
      <c r="L129" s="128">
        <f t="shared" ref="L129" si="298">L127-10</f>
        <v>-390</v>
      </c>
      <c r="N129" s="93"/>
      <c r="O129" s="128">
        <f t="shared" ref="O129" si="299">O127-1</f>
        <v>-39</v>
      </c>
    </row>
    <row r="130" spans="2:15" ht="7.8" customHeight="1" x14ac:dyDescent="0.3">
      <c r="B130" s="92"/>
      <c r="C130" s="128"/>
      <c r="E130" s="92"/>
      <c r="F130" s="128"/>
      <c r="H130" s="92"/>
      <c r="I130" s="128"/>
      <c r="K130" s="92"/>
      <c r="L130" s="128"/>
      <c r="N130" s="92"/>
      <c r="O130" s="128"/>
    </row>
    <row r="131" spans="2:15" ht="7.8" customHeight="1" thickBot="1" x14ac:dyDescent="0.35">
      <c r="B131" s="93"/>
      <c r="C131" s="128">
        <f t="shared" ref="C131" si="300">C129-1</f>
        <v>-40</v>
      </c>
      <c r="E131" s="93"/>
      <c r="F131" s="128">
        <f t="shared" ref="F131" si="301">F129-10</f>
        <v>-400</v>
      </c>
      <c r="H131" s="93"/>
      <c r="I131" s="128">
        <f t="shared" ref="I131" si="302">I129-100</f>
        <v>-4000</v>
      </c>
      <c r="K131" s="93"/>
      <c r="L131" s="128">
        <f t="shared" ref="L131" si="303">L129-10</f>
        <v>-400</v>
      </c>
      <c r="N131" s="93"/>
      <c r="O131" s="128">
        <f t="shared" ref="O131" si="304">O129-1</f>
        <v>-40</v>
      </c>
    </row>
    <row r="132" spans="2:15" ht="7.8" customHeight="1" x14ac:dyDescent="0.3">
      <c r="B132" s="92"/>
      <c r="C132" s="128"/>
      <c r="E132" s="92"/>
      <c r="F132" s="128"/>
      <c r="H132" s="92"/>
      <c r="I132" s="128"/>
      <c r="K132" s="92"/>
      <c r="L132" s="128"/>
      <c r="N132" s="92"/>
      <c r="O132" s="128"/>
    </row>
    <row r="133" spans="2:15" ht="7.8" customHeight="1" thickBot="1" x14ac:dyDescent="0.35">
      <c r="B133" s="93"/>
      <c r="C133" s="128">
        <f t="shared" ref="C133" si="305">C131-1</f>
        <v>-41</v>
      </c>
      <c r="E133" s="93"/>
      <c r="F133" s="128">
        <f t="shared" ref="F133" si="306">F131-10</f>
        <v>-410</v>
      </c>
      <c r="H133" s="93"/>
      <c r="I133" s="128">
        <f t="shared" ref="I133" si="307">I131-100</f>
        <v>-4100</v>
      </c>
      <c r="K133" s="93"/>
      <c r="L133" s="128">
        <f t="shared" ref="L133" si="308">L131-10</f>
        <v>-410</v>
      </c>
      <c r="N133" s="93"/>
      <c r="O133" s="128">
        <f t="shared" ref="O133" si="309">O131-1</f>
        <v>-41</v>
      </c>
    </row>
    <row r="134" spans="2:15" ht="7.8" customHeight="1" x14ac:dyDescent="0.3">
      <c r="B134" s="92"/>
      <c r="C134" s="128"/>
      <c r="E134" s="92"/>
      <c r="F134" s="128"/>
      <c r="H134" s="92"/>
      <c r="I134" s="128"/>
      <c r="K134" s="92"/>
      <c r="L134" s="128"/>
      <c r="N134" s="92"/>
      <c r="O134" s="128"/>
    </row>
    <row r="135" spans="2:15" ht="7.8" customHeight="1" thickBot="1" x14ac:dyDescent="0.35">
      <c r="B135" s="93"/>
      <c r="C135" s="128">
        <f t="shared" ref="C135" si="310">C133-1</f>
        <v>-42</v>
      </c>
      <c r="E135" s="93"/>
      <c r="F135" s="128">
        <f t="shared" ref="F135" si="311">F133-10</f>
        <v>-420</v>
      </c>
      <c r="H135" s="93"/>
      <c r="I135" s="128">
        <f t="shared" ref="I135" si="312">I133-100</f>
        <v>-4200</v>
      </c>
      <c r="K135" s="93"/>
      <c r="L135" s="128">
        <f t="shared" ref="L135" si="313">L133-10</f>
        <v>-420</v>
      </c>
      <c r="N135" s="93"/>
      <c r="O135" s="128">
        <f t="shared" ref="O135" si="314">O133-1</f>
        <v>-42</v>
      </c>
    </row>
    <row r="136" spans="2:15" ht="7.8" customHeight="1" x14ac:dyDescent="0.3">
      <c r="B136" s="92"/>
      <c r="C136" s="128"/>
      <c r="E136" s="92"/>
      <c r="F136" s="128"/>
      <c r="H136" s="92"/>
      <c r="I136" s="128"/>
      <c r="K136" s="92"/>
      <c r="L136" s="128"/>
      <c r="N136" s="92"/>
      <c r="O136" s="128"/>
    </row>
    <row r="137" spans="2:15" ht="7.8" customHeight="1" thickBot="1" x14ac:dyDescent="0.35">
      <c r="B137" s="93"/>
      <c r="C137" s="128">
        <f t="shared" ref="C137" si="315">C135-1</f>
        <v>-43</v>
      </c>
      <c r="E137" s="93"/>
      <c r="F137" s="128">
        <f t="shared" ref="F137" si="316">F135-10</f>
        <v>-430</v>
      </c>
      <c r="H137" s="93"/>
      <c r="I137" s="128">
        <f t="shared" ref="I137" si="317">I135-100</f>
        <v>-4300</v>
      </c>
      <c r="K137" s="93"/>
      <c r="L137" s="128">
        <f t="shared" ref="L137" si="318">L135-10</f>
        <v>-430</v>
      </c>
      <c r="N137" s="93"/>
      <c r="O137" s="128">
        <f t="shared" ref="O137" si="319">O135-1</f>
        <v>-43</v>
      </c>
    </row>
    <row r="138" spans="2:15" ht="7.8" customHeight="1" x14ac:dyDescent="0.3">
      <c r="B138" s="92"/>
      <c r="C138" s="128"/>
      <c r="E138" s="92"/>
      <c r="F138" s="128"/>
      <c r="H138" s="92"/>
      <c r="I138" s="128"/>
      <c r="K138" s="92"/>
      <c r="L138" s="128"/>
      <c r="N138" s="92"/>
      <c r="O138" s="128"/>
    </row>
    <row r="139" spans="2:15" ht="7.8" customHeight="1" thickBot="1" x14ac:dyDescent="0.35">
      <c r="B139" s="93"/>
      <c r="C139" s="128">
        <f t="shared" ref="C139" si="320">C137-1</f>
        <v>-44</v>
      </c>
      <c r="E139" s="93"/>
      <c r="F139" s="128">
        <f t="shared" ref="F139" si="321">F137-10</f>
        <v>-440</v>
      </c>
      <c r="H139" s="93"/>
      <c r="I139" s="128">
        <f t="shared" ref="I139" si="322">I137-100</f>
        <v>-4400</v>
      </c>
      <c r="K139" s="93"/>
      <c r="L139" s="128">
        <f t="shared" ref="L139" si="323">L137-10</f>
        <v>-440</v>
      </c>
      <c r="N139" s="93"/>
      <c r="O139" s="128">
        <f t="shared" ref="O139" si="324">O137-1</f>
        <v>-44</v>
      </c>
    </row>
    <row r="140" spans="2:15" ht="7.8" customHeight="1" x14ac:dyDescent="0.3">
      <c r="B140" s="92"/>
      <c r="C140" s="128"/>
      <c r="E140" s="92"/>
      <c r="F140" s="128"/>
      <c r="H140" s="92"/>
      <c r="I140" s="128"/>
      <c r="K140" s="92"/>
      <c r="L140" s="128"/>
      <c r="N140" s="92"/>
      <c r="O140" s="128"/>
    </row>
    <row r="141" spans="2:15" ht="7.8" customHeight="1" thickBot="1" x14ac:dyDescent="0.35">
      <c r="B141" s="93"/>
      <c r="C141" s="128">
        <f t="shared" ref="C141" si="325">C139-1</f>
        <v>-45</v>
      </c>
      <c r="E141" s="93"/>
      <c r="F141" s="128">
        <f t="shared" ref="F141" si="326">F139-10</f>
        <v>-450</v>
      </c>
      <c r="H141" s="93"/>
      <c r="I141" s="128">
        <f t="shared" ref="I141" si="327">I139-100</f>
        <v>-4500</v>
      </c>
      <c r="K141" s="93"/>
      <c r="L141" s="128">
        <f t="shared" ref="L141" si="328">L139-10</f>
        <v>-450</v>
      </c>
      <c r="N141" s="93"/>
      <c r="O141" s="128">
        <f t="shared" ref="O141" si="329">O139-1</f>
        <v>-45</v>
      </c>
    </row>
    <row r="142" spans="2:15" ht="7.8" customHeight="1" x14ac:dyDescent="0.3">
      <c r="B142" s="92"/>
      <c r="C142" s="128"/>
      <c r="E142" s="92"/>
      <c r="F142" s="128"/>
      <c r="H142" s="92"/>
      <c r="I142" s="128"/>
      <c r="K142" s="92"/>
      <c r="L142" s="128"/>
      <c r="N142" s="92"/>
      <c r="O142" s="128"/>
    </row>
    <row r="143" spans="2:15" ht="7.8" customHeight="1" thickBot="1" x14ac:dyDescent="0.35">
      <c r="B143" s="93"/>
      <c r="C143" s="128">
        <f t="shared" ref="C143" si="330">C141-1</f>
        <v>-46</v>
      </c>
      <c r="E143" s="93"/>
      <c r="F143" s="128">
        <f t="shared" ref="F143" si="331">F141-10</f>
        <v>-460</v>
      </c>
      <c r="H143" s="93"/>
      <c r="I143" s="128">
        <f t="shared" ref="I143" si="332">I141-100</f>
        <v>-4600</v>
      </c>
      <c r="K143" s="93"/>
      <c r="L143" s="128">
        <f t="shared" ref="L143" si="333">L141-10</f>
        <v>-460</v>
      </c>
      <c r="N143" s="93"/>
      <c r="O143" s="128">
        <f t="shared" ref="O143" si="334">O141-1</f>
        <v>-46</v>
      </c>
    </row>
    <row r="144" spans="2:15" ht="7.8" customHeight="1" x14ac:dyDescent="0.3">
      <c r="B144" s="92"/>
      <c r="C144" s="128"/>
      <c r="E144" s="92"/>
      <c r="F144" s="128"/>
      <c r="H144" s="92"/>
      <c r="I144" s="128"/>
      <c r="K144" s="92"/>
      <c r="L144" s="128"/>
      <c r="N144" s="92"/>
      <c r="O144" s="128"/>
    </row>
    <row r="145" spans="2:15" ht="7.8" customHeight="1" thickBot="1" x14ac:dyDescent="0.35">
      <c r="B145" s="93"/>
      <c r="C145" s="128">
        <f t="shared" ref="C145" si="335">C143-1</f>
        <v>-47</v>
      </c>
      <c r="E145" s="93"/>
      <c r="F145" s="128">
        <f t="shared" ref="F145" si="336">F143-10</f>
        <v>-470</v>
      </c>
      <c r="H145" s="93"/>
      <c r="I145" s="128">
        <f t="shared" ref="I145" si="337">I143-100</f>
        <v>-4700</v>
      </c>
      <c r="K145" s="93"/>
      <c r="L145" s="128">
        <f t="shared" ref="L145" si="338">L143-10</f>
        <v>-470</v>
      </c>
      <c r="N145" s="93"/>
      <c r="O145" s="128">
        <f t="shared" ref="O145" si="339">O143-1</f>
        <v>-47</v>
      </c>
    </row>
    <row r="146" spans="2:15" ht="7.8" customHeight="1" x14ac:dyDescent="0.3">
      <c r="B146" s="92"/>
      <c r="C146" s="128"/>
      <c r="E146" s="92"/>
      <c r="F146" s="128"/>
      <c r="H146" s="92"/>
      <c r="I146" s="128"/>
      <c r="K146" s="92"/>
      <c r="L146" s="128"/>
      <c r="N146" s="92"/>
      <c r="O146" s="128"/>
    </row>
    <row r="147" spans="2:15" ht="7.8" customHeight="1" thickBot="1" x14ac:dyDescent="0.35">
      <c r="B147" s="93"/>
      <c r="C147" s="128">
        <f t="shared" ref="C147" si="340">C145-1</f>
        <v>-48</v>
      </c>
      <c r="E147" s="93"/>
      <c r="F147" s="128">
        <f t="shared" ref="F147" si="341">F145-10</f>
        <v>-480</v>
      </c>
      <c r="H147" s="93"/>
      <c r="I147" s="128">
        <f t="shared" ref="I147" si="342">I145-100</f>
        <v>-4800</v>
      </c>
      <c r="K147" s="93"/>
      <c r="L147" s="128">
        <f t="shared" ref="L147" si="343">L145-10</f>
        <v>-480</v>
      </c>
      <c r="N147" s="93"/>
      <c r="O147" s="128">
        <f t="shared" ref="O147" si="344">O145-1</f>
        <v>-48</v>
      </c>
    </row>
    <row r="148" spans="2:15" ht="7.8" customHeight="1" x14ac:dyDescent="0.3">
      <c r="B148" s="92"/>
      <c r="C148" s="128"/>
      <c r="E148" s="92"/>
      <c r="F148" s="128"/>
      <c r="H148" s="92"/>
      <c r="I148" s="128"/>
      <c r="K148" s="92"/>
      <c r="L148" s="128"/>
      <c r="N148" s="92"/>
      <c r="O148" s="128"/>
    </row>
    <row r="149" spans="2:15" ht="7.8" customHeight="1" thickBot="1" x14ac:dyDescent="0.35">
      <c r="B149" s="93"/>
      <c r="C149" s="128">
        <f t="shared" ref="C149" si="345">C147-1</f>
        <v>-49</v>
      </c>
      <c r="E149" s="93"/>
      <c r="F149" s="128">
        <f t="shared" ref="F149" si="346">F147-10</f>
        <v>-490</v>
      </c>
      <c r="H149" s="93"/>
      <c r="I149" s="128">
        <f t="shared" ref="I149" si="347">I147-100</f>
        <v>-4900</v>
      </c>
      <c r="K149" s="93"/>
      <c r="L149" s="128">
        <f t="shared" ref="L149" si="348">L147-10</f>
        <v>-490</v>
      </c>
      <c r="N149" s="93"/>
      <c r="O149" s="128">
        <f t="shared" ref="O149" si="349">O147-1</f>
        <v>-49</v>
      </c>
    </row>
    <row r="150" spans="2:15" ht="7.8" customHeight="1" x14ac:dyDescent="0.3">
      <c r="B150" s="92"/>
      <c r="C150" s="128"/>
      <c r="E150" s="92"/>
      <c r="F150" s="128"/>
      <c r="H150" s="92"/>
      <c r="I150" s="128"/>
      <c r="K150" s="92"/>
      <c r="L150" s="128"/>
      <c r="N150" s="92"/>
      <c r="O150" s="128"/>
    </row>
    <row r="151" spans="2:15" ht="7.8" customHeight="1" thickBot="1" x14ac:dyDescent="0.35">
      <c r="B151" s="93"/>
      <c r="C151" s="128">
        <f t="shared" ref="C151" si="350">C149-1</f>
        <v>-50</v>
      </c>
      <c r="E151" s="93"/>
      <c r="F151" s="128">
        <f t="shared" ref="F151" si="351">F149-10</f>
        <v>-500</v>
      </c>
      <c r="H151" s="93"/>
      <c r="I151" s="128">
        <f t="shared" ref="I151" si="352">I149-100</f>
        <v>-5000</v>
      </c>
      <c r="K151" s="93"/>
      <c r="L151" s="128">
        <f t="shared" ref="L151" si="353">L149-10</f>
        <v>-500</v>
      </c>
      <c r="N151" s="93"/>
      <c r="O151" s="128">
        <f t="shared" ref="O151" si="354">O149-1</f>
        <v>-50</v>
      </c>
    </row>
    <row r="152" spans="2:15" ht="7.8" customHeight="1" x14ac:dyDescent="0.3">
      <c r="B152" s="92"/>
      <c r="C152" s="128"/>
      <c r="E152" s="92"/>
      <c r="F152" s="128"/>
      <c r="H152" s="92"/>
      <c r="I152" s="128"/>
      <c r="K152" s="92"/>
      <c r="L152" s="128"/>
      <c r="N152" s="92"/>
      <c r="O152" s="128"/>
    </row>
    <row r="153" spans="2:15" ht="7.8" customHeight="1" thickBot="1" x14ac:dyDescent="0.35">
      <c r="B153" s="93"/>
      <c r="C153" s="128">
        <f t="shared" ref="C153" si="355">C151-1</f>
        <v>-51</v>
      </c>
      <c r="E153" s="93"/>
      <c r="F153" s="128">
        <f t="shared" ref="F153" si="356">F151-10</f>
        <v>-510</v>
      </c>
      <c r="H153" s="93"/>
      <c r="I153" s="128">
        <f t="shared" ref="I153" si="357">I151-100</f>
        <v>-5100</v>
      </c>
      <c r="K153" s="93"/>
      <c r="L153" s="128">
        <f t="shared" ref="L153" si="358">L151-10</f>
        <v>-510</v>
      </c>
      <c r="N153" s="93"/>
      <c r="O153" s="128">
        <f t="shared" ref="O153" si="359">O151-1</f>
        <v>-51</v>
      </c>
    </row>
    <row r="154" spans="2:15" ht="7.8" customHeight="1" x14ac:dyDescent="0.3">
      <c r="B154" s="92"/>
      <c r="C154" s="128"/>
      <c r="E154" s="92"/>
      <c r="F154" s="128"/>
      <c r="H154" s="92"/>
      <c r="I154" s="128"/>
      <c r="K154" s="92"/>
      <c r="L154" s="128"/>
      <c r="N154" s="92"/>
      <c r="O154" s="128"/>
    </row>
    <row r="155" spans="2:15" ht="7.8" customHeight="1" thickBot="1" x14ac:dyDescent="0.35">
      <c r="B155" s="93"/>
      <c r="C155" s="128">
        <f t="shared" ref="C155" si="360">C153-1</f>
        <v>-52</v>
      </c>
      <c r="E155" s="93"/>
      <c r="F155" s="128">
        <f t="shared" ref="F155" si="361">F153-10</f>
        <v>-520</v>
      </c>
      <c r="H155" s="93"/>
      <c r="I155" s="128">
        <f t="shared" ref="I155" si="362">I153-100</f>
        <v>-5200</v>
      </c>
      <c r="K155" s="93"/>
      <c r="L155" s="128">
        <f t="shared" ref="L155" si="363">L153-10</f>
        <v>-520</v>
      </c>
      <c r="N155" s="93"/>
      <c r="O155" s="128">
        <f t="shared" ref="O155" si="364">O153-1</f>
        <v>-52</v>
      </c>
    </row>
    <row r="156" spans="2:15" ht="7.8" customHeight="1" x14ac:dyDescent="0.3">
      <c r="B156" s="92"/>
      <c r="C156" s="128"/>
      <c r="E156" s="92"/>
      <c r="F156" s="128"/>
      <c r="H156" s="92"/>
      <c r="I156" s="128"/>
      <c r="K156" s="92"/>
      <c r="L156" s="128"/>
      <c r="N156" s="92"/>
      <c r="O156" s="128"/>
    </row>
    <row r="157" spans="2:15" ht="7.8" customHeight="1" thickBot="1" x14ac:dyDescent="0.35">
      <c r="B157" s="93"/>
      <c r="C157" s="128">
        <f t="shared" ref="C157" si="365">C155-1</f>
        <v>-53</v>
      </c>
      <c r="E157" s="93"/>
      <c r="F157" s="128">
        <f t="shared" ref="F157" si="366">F155-10</f>
        <v>-530</v>
      </c>
      <c r="H157" s="93"/>
      <c r="I157" s="128">
        <f t="shared" ref="I157" si="367">I155-100</f>
        <v>-5300</v>
      </c>
      <c r="K157" s="93"/>
      <c r="L157" s="128">
        <f t="shared" ref="L157" si="368">L155-10</f>
        <v>-530</v>
      </c>
      <c r="N157" s="93"/>
      <c r="O157" s="128">
        <f t="shared" ref="O157" si="369">O155-1</f>
        <v>-53</v>
      </c>
    </row>
    <row r="158" spans="2:15" ht="7.8" customHeight="1" x14ac:dyDescent="0.3">
      <c r="B158" s="92"/>
      <c r="C158" s="128"/>
      <c r="E158" s="92"/>
      <c r="F158" s="128"/>
      <c r="H158" s="92"/>
      <c r="I158" s="128"/>
      <c r="K158" s="92"/>
      <c r="L158" s="128"/>
      <c r="N158" s="92"/>
      <c r="O158" s="128"/>
    </row>
    <row r="159" spans="2:15" ht="7.8" customHeight="1" thickBot="1" x14ac:dyDescent="0.35">
      <c r="B159" s="93"/>
      <c r="C159" s="128">
        <f t="shared" ref="C159" si="370">C157-1</f>
        <v>-54</v>
      </c>
      <c r="E159" s="93"/>
      <c r="F159" s="128">
        <f t="shared" ref="F159" si="371">F157-10</f>
        <v>-540</v>
      </c>
      <c r="H159" s="93"/>
      <c r="I159" s="128">
        <f t="shared" ref="I159" si="372">I157-100</f>
        <v>-5400</v>
      </c>
      <c r="K159" s="93"/>
      <c r="L159" s="128">
        <f t="shared" ref="L159" si="373">L157-10</f>
        <v>-540</v>
      </c>
      <c r="N159" s="93"/>
      <c r="O159" s="128">
        <f t="shared" ref="O159" si="374">O157-1</f>
        <v>-54</v>
      </c>
    </row>
    <row r="160" spans="2:15" ht="7.8" customHeight="1" x14ac:dyDescent="0.3">
      <c r="B160" s="92"/>
      <c r="C160" s="128"/>
      <c r="E160" s="92"/>
      <c r="F160" s="128"/>
      <c r="H160" s="92"/>
      <c r="I160" s="128"/>
      <c r="K160" s="92"/>
      <c r="L160" s="128"/>
      <c r="N160" s="92"/>
      <c r="O160" s="128"/>
    </row>
    <row r="161" spans="2:15" ht="7.8" customHeight="1" thickBot="1" x14ac:dyDescent="0.35">
      <c r="B161" s="93"/>
      <c r="C161" s="128">
        <f t="shared" ref="C161" si="375">C159-1</f>
        <v>-55</v>
      </c>
      <c r="E161" s="93"/>
      <c r="F161" s="128">
        <f t="shared" ref="F161" si="376">F159-10</f>
        <v>-550</v>
      </c>
      <c r="H161" s="93"/>
      <c r="I161" s="128">
        <f t="shared" ref="I161" si="377">I159-100</f>
        <v>-5500</v>
      </c>
      <c r="K161" s="93"/>
      <c r="L161" s="128">
        <f t="shared" ref="L161" si="378">L159-10</f>
        <v>-550</v>
      </c>
      <c r="N161" s="93"/>
      <c r="O161" s="128">
        <f t="shared" ref="O161" si="379">O159-1</f>
        <v>-55</v>
      </c>
    </row>
    <row r="162" spans="2:15" ht="7.8" customHeight="1" x14ac:dyDescent="0.3">
      <c r="B162" s="92"/>
      <c r="C162" s="128"/>
      <c r="E162" s="92"/>
      <c r="F162" s="128"/>
      <c r="H162" s="92"/>
      <c r="I162" s="128"/>
      <c r="K162" s="92"/>
      <c r="L162" s="128"/>
      <c r="N162" s="92"/>
      <c r="O162" s="128"/>
    </row>
    <row r="163" spans="2:15" ht="7.8" customHeight="1" thickBot="1" x14ac:dyDescent="0.35">
      <c r="B163" s="93"/>
      <c r="C163" s="128">
        <f t="shared" ref="C163" si="380">C161-1</f>
        <v>-56</v>
      </c>
      <c r="E163" s="93"/>
      <c r="F163" s="128">
        <f t="shared" ref="F163" si="381">F161-10</f>
        <v>-560</v>
      </c>
      <c r="H163" s="93"/>
      <c r="I163" s="128">
        <f t="shared" ref="I163" si="382">I161-100</f>
        <v>-5600</v>
      </c>
      <c r="K163" s="93"/>
      <c r="L163" s="128">
        <f t="shared" ref="L163" si="383">L161-10</f>
        <v>-560</v>
      </c>
      <c r="N163" s="93"/>
      <c r="O163" s="128">
        <f t="shared" ref="O163" si="384">O161-1</f>
        <v>-56</v>
      </c>
    </row>
    <row r="164" spans="2:15" ht="7.8" customHeight="1" x14ac:dyDescent="0.3">
      <c r="B164" s="92"/>
      <c r="C164" s="128"/>
      <c r="E164" s="92"/>
      <c r="F164" s="128"/>
      <c r="H164" s="92"/>
      <c r="I164" s="128"/>
      <c r="K164" s="92"/>
      <c r="L164" s="128"/>
      <c r="N164" s="92"/>
      <c r="O164" s="128"/>
    </row>
    <row r="165" spans="2:15" ht="7.8" customHeight="1" thickBot="1" x14ac:dyDescent="0.35">
      <c r="B165" s="93"/>
      <c r="C165" s="128">
        <f t="shared" ref="C165" si="385">C163-1</f>
        <v>-57</v>
      </c>
      <c r="E165" s="93"/>
      <c r="F165" s="128">
        <f t="shared" ref="F165" si="386">F163-10</f>
        <v>-570</v>
      </c>
      <c r="H165" s="93"/>
      <c r="I165" s="128">
        <f t="shared" ref="I165" si="387">I163-100</f>
        <v>-5700</v>
      </c>
      <c r="K165" s="93"/>
      <c r="L165" s="128">
        <f t="shared" ref="L165" si="388">L163-10</f>
        <v>-570</v>
      </c>
      <c r="N165" s="93"/>
      <c r="O165" s="128">
        <f t="shared" ref="O165" si="389">O163-1</f>
        <v>-57</v>
      </c>
    </row>
    <row r="166" spans="2:15" ht="7.8" customHeight="1" x14ac:dyDescent="0.3">
      <c r="B166" s="92"/>
      <c r="C166" s="128"/>
      <c r="E166" s="92"/>
      <c r="F166" s="128"/>
      <c r="H166" s="92"/>
      <c r="I166" s="128"/>
      <c r="K166" s="92"/>
      <c r="L166" s="128"/>
      <c r="N166" s="92"/>
      <c r="O166" s="128"/>
    </row>
    <row r="167" spans="2:15" ht="7.8" customHeight="1" thickBot="1" x14ac:dyDescent="0.35">
      <c r="B167" s="93"/>
      <c r="C167" s="128">
        <f t="shared" ref="C167" si="390">C165-1</f>
        <v>-58</v>
      </c>
      <c r="E167" s="93"/>
      <c r="F167" s="128">
        <f t="shared" ref="F167" si="391">F165-10</f>
        <v>-580</v>
      </c>
      <c r="H167" s="93"/>
      <c r="I167" s="128">
        <f t="shared" ref="I167" si="392">I165-100</f>
        <v>-5800</v>
      </c>
      <c r="K167" s="93"/>
      <c r="L167" s="128">
        <f t="shared" ref="L167" si="393">L165-10</f>
        <v>-580</v>
      </c>
      <c r="N167" s="93"/>
      <c r="O167" s="128">
        <f t="shared" ref="O167" si="394">O165-1</f>
        <v>-58</v>
      </c>
    </row>
    <row r="168" spans="2:15" ht="7.8" customHeight="1" x14ac:dyDescent="0.3">
      <c r="B168" s="92"/>
      <c r="C168" s="128"/>
      <c r="E168" s="92"/>
      <c r="F168" s="128"/>
      <c r="H168" s="92"/>
      <c r="I168" s="128"/>
      <c r="K168" s="92"/>
      <c r="L168" s="128"/>
      <c r="N168" s="92"/>
      <c r="O168" s="128"/>
    </row>
    <row r="169" spans="2:15" ht="7.8" customHeight="1" thickBot="1" x14ac:dyDescent="0.35">
      <c r="B169" s="93"/>
      <c r="C169" s="128">
        <f t="shared" ref="C169" si="395">C167-1</f>
        <v>-59</v>
      </c>
      <c r="E169" s="93"/>
      <c r="F169" s="128">
        <f t="shared" ref="F169" si="396">F167-10</f>
        <v>-590</v>
      </c>
      <c r="H169" s="93"/>
      <c r="I169" s="128">
        <f t="shared" ref="I169" si="397">I167-100</f>
        <v>-5900</v>
      </c>
      <c r="K169" s="93"/>
      <c r="L169" s="128">
        <f t="shared" ref="L169" si="398">L167-10</f>
        <v>-590</v>
      </c>
      <c r="N169" s="93"/>
      <c r="O169" s="128">
        <f t="shared" ref="O169" si="399">O167-1</f>
        <v>-59</v>
      </c>
    </row>
    <row r="170" spans="2:15" ht="7.8" customHeight="1" x14ac:dyDescent="0.3">
      <c r="B170" s="92"/>
      <c r="C170" s="128"/>
      <c r="E170" s="92"/>
      <c r="F170" s="128"/>
      <c r="H170" s="92"/>
      <c r="I170" s="128"/>
      <c r="K170" s="92"/>
      <c r="L170" s="128"/>
      <c r="N170" s="92"/>
      <c r="O170" s="128"/>
    </row>
    <row r="171" spans="2:15" ht="7.8" customHeight="1" thickBot="1" x14ac:dyDescent="0.35">
      <c r="B171" s="93"/>
      <c r="C171" s="128">
        <f t="shared" ref="C171" si="400">C169-1</f>
        <v>-60</v>
      </c>
      <c r="E171" s="93"/>
      <c r="F171" s="128">
        <f t="shared" ref="F171" si="401">F169-10</f>
        <v>-600</v>
      </c>
      <c r="H171" s="93"/>
      <c r="I171" s="128">
        <f t="shared" ref="I171" si="402">I169-100</f>
        <v>-6000</v>
      </c>
      <c r="K171" s="93"/>
      <c r="L171" s="128">
        <f t="shared" ref="L171" si="403">L169-10</f>
        <v>-600</v>
      </c>
      <c r="N171" s="93"/>
      <c r="O171" s="128">
        <f t="shared" ref="O171" si="404">O169-1</f>
        <v>-60</v>
      </c>
    </row>
    <row r="172" spans="2:15" ht="7.8" customHeight="1" x14ac:dyDescent="0.3">
      <c r="B172" s="92"/>
      <c r="C172" s="128"/>
      <c r="E172" s="92"/>
      <c r="F172" s="128"/>
      <c r="H172" s="92"/>
      <c r="I172" s="128"/>
      <c r="K172" s="92"/>
      <c r="L172" s="128"/>
      <c r="N172" s="92"/>
      <c r="O172" s="128"/>
    </row>
    <row r="173" spans="2:15" ht="7.8" customHeight="1" thickBot="1" x14ac:dyDescent="0.35">
      <c r="B173" s="93"/>
      <c r="C173" s="128">
        <f t="shared" ref="C173" si="405">C171-1</f>
        <v>-61</v>
      </c>
      <c r="E173" s="93"/>
      <c r="F173" s="128">
        <f t="shared" ref="F173" si="406">F171-10</f>
        <v>-610</v>
      </c>
      <c r="H173" s="93"/>
      <c r="I173" s="128">
        <f t="shared" ref="I173" si="407">I171-100</f>
        <v>-6100</v>
      </c>
      <c r="K173" s="93"/>
      <c r="L173" s="128">
        <f t="shared" ref="L173" si="408">L171-10</f>
        <v>-610</v>
      </c>
      <c r="N173" s="93"/>
      <c r="O173" s="128">
        <f t="shared" ref="O173" si="409">O171-1</f>
        <v>-61</v>
      </c>
    </row>
    <row r="174" spans="2:15" ht="7.8" customHeight="1" x14ac:dyDescent="0.3">
      <c r="B174" s="92"/>
      <c r="C174" s="128"/>
      <c r="E174" s="92"/>
      <c r="F174" s="128"/>
      <c r="H174" s="92"/>
      <c r="I174" s="128"/>
      <c r="K174" s="92"/>
      <c r="L174" s="128"/>
      <c r="N174" s="92"/>
      <c r="O174" s="128"/>
    </row>
    <row r="175" spans="2:15" ht="7.8" customHeight="1" thickBot="1" x14ac:dyDescent="0.35">
      <c r="B175" s="93"/>
      <c r="C175" s="128">
        <f t="shared" ref="C175" si="410">C173-1</f>
        <v>-62</v>
      </c>
      <c r="E175" s="93"/>
      <c r="F175" s="128">
        <f t="shared" ref="F175" si="411">F173-10</f>
        <v>-620</v>
      </c>
      <c r="H175" s="93"/>
      <c r="I175" s="128">
        <f t="shared" ref="I175" si="412">I173-100</f>
        <v>-6200</v>
      </c>
      <c r="K175" s="93"/>
      <c r="L175" s="128">
        <f t="shared" ref="L175" si="413">L173-10</f>
        <v>-620</v>
      </c>
      <c r="N175" s="93"/>
      <c r="O175" s="128">
        <f t="shared" ref="O175" si="414">O173-1</f>
        <v>-62</v>
      </c>
    </row>
    <row r="176" spans="2:15" ht="7.8" customHeight="1" x14ac:dyDescent="0.3">
      <c r="B176" s="92"/>
      <c r="C176" s="128"/>
      <c r="E176" s="92"/>
      <c r="F176" s="128"/>
      <c r="H176" s="92"/>
      <c r="I176" s="128"/>
      <c r="K176" s="92"/>
      <c r="L176" s="128"/>
      <c r="N176" s="92"/>
      <c r="O176" s="128"/>
    </row>
    <row r="177" spans="2:15" ht="7.8" customHeight="1" thickBot="1" x14ac:dyDescent="0.35">
      <c r="B177" s="93"/>
      <c r="C177" s="128">
        <f t="shared" ref="C177" si="415">C175-1</f>
        <v>-63</v>
      </c>
      <c r="E177" s="93"/>
      <c r="F177" s="128">
        <f t="shared" ref="F177" si="416">F175-10</f>
        <v>-630</v>
      </c>
      <c r="H177" s="93"/>
      <c r="I177" s="128">
        <f t="shared" ref="I177" si="417">I175-100</f>
        <v>-6300</v>
      </c>
      <c r="K177" s="93"/>
      <c r="L177" s="128">
        <f t="shared" ref="L177" si="418">L175-10</f>
        <v>-630</v>
      </c>
      <c r="N177" s="93"/>
      <c r="O177" s="128">
        <f t="shared" ref="O177" si="419">O175-1</f>
        <v>-63</v>
      </c>
    </row>
    <row r="178" spans="2:15" ht="7.8" customHeight="1" x14ac:dyDescent="0.3">
      <c r="B178" s="92"/>
      <c r="C178" s="128"/>
      <c r="E178" s="92"/>
      <c r="F178" s="128"/>
      <c r="H178" s="92"/>
      <c r="I178" s="128"/>
      <c r="K178" s="92"/>
      <c r="L178" s="128"/>
      <c r="N178" s="92"/>
      <c r="O178" s="128"/>
    </row>
    <row r="179" spans="2:15" ht="7.8" customHeight="1" thickBot="1" x14ac:dyDescent="0.35">
      <c r="B179" s="93"/>
      <c r="C179" s="128">
        <f t="shared" ref="C179" si="420">C177-1</f>
        <v>-64</v>
      </c>
      <c r="E179" s="93"/>
      <c r="F179" s="128">
        <f t="shared" ref="F179" si="421">F177-10</f>
        <v>-640</v>
      </c>
      <c r="H179" s="93"/>
      <c r="I179" s="128">
        <f t="shared" ref="I179" si="422">I177-100</f>
        <v>-6400</v>
      </c>
      <c r="K179" s="93"/>
      <c r="L179" s="128">
        <f t="shared" ref="L179" si="423">L177-10</f>
        <v>-640</v>
      </c>
      <c r="N179" s="93"/>
      <c r="O179" s="128">
        <f t="shared" ref="O179" si="424">O177-1</f>
        <v>-64</v>
      </c>
    </row>
    <row r="180" spans="2:15" ht="7.8" customHeight="1" x14ac:dyDescent="0.3">
      <c r="B180" s="92"/>
      <c r="C180" s="128"/>
      <c r="E180" s="92"/>
      <c r="F180" s="128"/>
      <c r="H180" s="92"/>
      <c r="I180" s="128"/>
      <c r="K180" s="92"/>
      <c r="L180" s="128"/>
      <c r="N180" s="92"/>
      <c r="O180" s="128"/>
    </row>
    <row r="181" spans="2:15" ht="7.8" customHeight="1" thickBot="1" x14ac:dyDescent="0.35">
      <c r="B181" s="93"/>
      <c r="C181" s="128">
        <f t="shared" ref="C181" si="425">C179-1</f>
        <v>-65</v>
      </c>
      <c r="E181" s="93"/>
      <c r="F181" s="128">
        <f t="shared" ref="F181" si="426">F179-10</f>
        <v>-650</v>
      </c>
      <c r="H181" s="93"/>
      <c r="I181" s="128">
        <f t="shared" ref="I181" si="427">I179-100</f>
        <v>-6500</v>
      </c>
      <c r="K181" s="93"/>
      <c r="L181" s="128">
        <f t="shared" ref="L181" si="428">L179-10</f>
        <v>-650</v>
      </c>
      <c r="N181" s="93"/>
      <c r="O181" s="128">
        <f t="shared" ref="O181" si="429">O179-1</f>
        <v>-65</v>
      </c>
    </row>
    <row r="182" spans="2:15" ht="7.8" customHeight="1" x14ac:dyDescent="0.3">
      <c r="B182" s="92"/>
      <c r="C182" s="128"/>
      <c r="E182" s="92"/>
      <c r="F182" s="128"/>
      <c r="H182" s="92"/>
      <c r="I182" s="128"/>
      <c r="K182" s="92"/>
      <c r="L182" s="128"/>
      <c r="N182" s="92"/>
      <c r="O182" s="128"/>
    </row>
    <row r="183" spans="2:15" ht="7.8" customHeight="1" thickBot="1" x14ac:dyDescent="0.35">
      <c r="B183" s="93"/>
      <c r="C183" s="128">
        <f t="shared" ref="C183" si="430">C181-1</f>
        <v>-66</v>
      </c>
      <c r="E183" s="93"/>
      <c r="F183" s="128">
        <f t="shared" ref="F183" si="431">F181-10</f>
        <v>-660</v>
      </c>
      <c r="H183" s="93"/>
      <c r="I183" s="128">
        <f t="shared" ref="I183" si="432">I181-100</f>
        <v>-6600</v>
      </c>
      <c r="K183" s="93"/>
      <c r="L183" s="128">
        <f t="shared" ref="L183" si="433">L181-10</f>
        <v>-660</v>
      </c>
      <c r="N183" s="93"/>
      <c r="O183" s="128">
        <f t="shared" ref="O183" si="434">O181-1</f>
        <v>-66</v>
      </c>
    </row>
    <row r="184" spans="2:15" ht="7.8" customHeight="1" x14ac:dyDescent="0.3">
      <c r="B184" s="92"/>
      <c r="C184" s="128"/>
      <c r="E184" s="92"/>
      <c r="F184" s="128"/>
      <c r="H184" s="92"/>
      <c r="I184" s="128"/>
      <c r="K184" s="92"/>
      <c r="L184" s="128"/>
      <c r="N184" s="92"/>
      <c r="O184" s="128"/>
    </row>
    <row r="185" spans="2:15" ht="7.8" customHeight="1" thickBot="1" x14ac:dyDescent="0.35">
      <c r="B185" s="93"/>
      <c r="C185" s="128">
        <f t="shared" ref="C185" si="435">C183-1</f>
        <v>-67</v>
      </c>
      <c r="E185" s="93"/>
      <c r="F185" s="128">
        <f t="shared" ref="F185" si="436">F183-10</f>
        <v>-670</v>
      </c>
      <c r="H185" s="93"/>
      <c r="I185" s="128">
        <f t="shared" ref="I185" si="437">I183-100</f>
        <v>-6700</v>
      </c>
      <c r="K185" s="93"/>
      <c r="L185" s="128">
        <f t="shared" ref="L185" si="438">L183-10</f>
        <v>-670</v>
      </c>
      <c r="N185" s="93"/>
      <c r="O185" s="128">
        <f t="shared" ref="O185" si="439">O183-1</f>
        <v>-67</v>
      </c>
    </row>
    <row r="186" spans="2:15" ht="7.8" customHeight="1" x14ac:dyDescent="0.3">
      <c r="B186" s="92"/>
      <c r="C186" s="128"/>
      <c r="E186" s="92"/>
      <c r="F186" s="128"/>
      <c r="H186" s="92"/>
      <c r="I186" s="128"/>
      <c r="K186" s="92"/>
      <c r="L186" s="128"/>
      <c r="N186" s="92"/>
      <c r="O186" s="128"/>
    </row>
    <row r="187" spans="2:15" ht="7.8" customHeight="1" thickBot="1" x14ac:dyDescent="0.35">
      <c r="B187" s="93"/>
      <c r="C187" s="128">
        <f t="shared" ref="C187" si="440">C185-1</f>
        <v>-68</v>
      </c>
      <c r="E187" s="93"/>
      <c r="F187" s="128">
        <f t="shared" ref="F187" si="441">F185-10</f>
        <v>-680</v>
      </c>
      <c r="H187" s="93"/>
      <c r="I187" s="128">
        <f t="shared" ref="I187" si="442">I185-100</f>
        <v>-6800</v>
      </c>
      <c r="K187" s="93"/>
      <c r="L187" s="128">
        <f t="shared" ref="L187" si="443">L185-10</f>
        <v>-680</v>
      </c>
      <c r="N187" s="93"/>
      <c r="O187" s="128">
        <f t="shared" ref="O187" si="444">O185-1</f>
        <v>-68</v>
      </c>
    </row>
    <row r="188" spans="2:15" ht="7.8" customHeight="1" x14ac:dyDescent="0.3">
      <c r="B188" s="92"/>
      <c r="C188" s="128"/>
      <c r="E188" s="92"/>
      <c r="F188" s="128"/>
      <c r="H188" s="92"/>
      <c r="I188" s="128"/>
      <c r="K188" s="92"/>
      <c r="L188" s="128"/>
      <c r="N188" s="92"/>
      <c r="O188" s="128"/>
    </row>
    <row r="189" spans="2:15" ht="7.8" customHeight="1" thickBot="1" x14ac:dyDescent="0.35">
      <c r="B189" s="93"/>
      <c r="C189" s="128">
        <f t="shared" ref="C189" si="445">C187-1</f>
        <v>-69</v>
      </c>
      <c r="E189" s="93"/>
      <c r="F189" s="128">
        <f t="shared" ref="F189" si="446">F187-10</f>
        <v>-690</v>
      </c>
      <c r="H189" s="93"/>
      <c r="I189" s="128">
        <f t="shared" ref="I189" si="447">I187-100</f>
        <v>-6900</v>
      </c>
      <c r="K189" s="93"/>
      <c r="L189" s="128">
        <f t="shared" ref="L189" si="448">L187-10</f>
        <v>-690</v>
      </c>
      <c r="N189" s="93"/>
      <c r="O189" s="128">
        <f t="shared" ref="O189" si="449">O187-1</f>
        <v>-69</v>
      </c>
    </row>
    <row r="190" spans="2:15" ht="7.8" customHeight="1" x14ac:dyDescent="0.3">
      <c r="B190" s="92"/>
      <c r="C190" s="128"/>
      <c r="E190" s="92"/>
      <c r="F190" s="128"/>
      <c r="H190" s="92"/>
      <c r="I190" s="128"/>
      <c r="K190" s="92"/>
      <c r="L190" s="128"/>
      <c r="N190" s="92"/>
      <c r="O190" s="128"/>
    </row>
    <row r="191" spans="2:15" ht="7.8" customHeight="1" thickBot="1" x14ac:dyDescent="0.35">
      <c r="B191" s="93"/>
      <c r="C191" s="128">
        <f t="shared" ref="C191" si="450">C189-1</f>
        <v>-70</v>
      </c>
      <c r="E191" s="93"/>
      <c r="F191" s="128">
        <f t="shared" ref="F191" si="451">F189-10</f>
        <v>-700</v>
      </c>
      <c r="H191" s="93"/>
      <c r="I191" s="128">
        <f t="shared" ref="I191" si="452">I189-100</f>
        <v>-7000</v>
      </c>
      <c r="K191" s="93"/>
      <c r="L191" s="128">
        <f t="shared" ref="L191" si="453">L189-10</f>
        <v>-700</v>
      </c>
      <c r="N191" s="93"/>
      <c r="O191" s="128">
        <f t="shared" ref="O191" si="454">O189-1</f>
        <v>-70</v>
      </c>
    </row>
    <row r="192" spans="2:15" ht="7.8" customHeight="1" x14ac:dyDescent="0.3">
      <c r="B192" s="92"/>
      <c r="C192" s="128"/>
      <c r="E192" s="92"/>
      <c r="F192" s="128"/>
      <c r="H192" s="92"/>
      <c r="I192" s="128"/>
      <c r="K192" s="92"/>
      <c r="L192" s="128"/>
      <c r="N192" s="92"/>
      <c r="O192" s="128"/>
    </row>
    <row r="193" spans="2:15" ht="7.8" customHeight="1" thickBot="1" x14ac:dyDescent="0.35">
      <c r="B193" s="93"/>
      <c r="C193" s="128">
        <f t="shared" ref="C193" si="455">C191-1</f>
        <v>-71</v>
      </c>
      <c r="E193" s="93"/>
      <c r="F193" s="128">
        <f t="shared" ref="F193" si="456">F191-10</f>
        <v>-710</v>
      </c>
      <c r="H193" s="93"/>
      <c r="I193" s="128">
        <f t="shared" ref="I193" si="457">I191-100</f>
        <v>-7100</v>
      </c>
      <c r="K193" s="93"/>
      <c r="L193" s="128">
        <f t="shared" ref="L193" si="458">L191-10</f>
        <v>-710</v>
      </c>
      <c r="N193" s="93"/>
      <c r="O193" s="128">
        <f t="shared" ref="O193" si="459">O191-1</f>
        <v>-71</v>
      </c>
    </row>
    <row r="194" spans="2:15" ht="7.8" customHeight="1" x14ac:dyDescent="0.3">
      <c r="B194" s="92"/>
      <c r="C194" s="128"/>
      <c r="E194" s="92"/>
      <c r="F194" s="128"/>
      <c r="H194" s="92"/>
      <c r="I194" s="128"/>
      <c r="K194" s="92"/>
      <c r="L194" s="128"/>
      <c r="N194" s="92"/>
      <c r="O194" s="128"/>
    </row>
    <row r="195" spans="2:15" ht="7.8" customHeight="1" thickBot="1" x14ac:dyDescent="0.35">
      <c r="B195" s="93"/>
      <c r="C195" s="128">
        <f t="shared" ref="C195" si="460">C193-1</f>
        <v>-72</v>
      </c>
      <c r="E195" s="93"/>
      <c r="F195" s="128">
        <f t="shared" ref="F195" si="461">F193-10</f>
        <v>-720</v>
      </c>
      <c r="H195" s="93"/>
      <c r="I195" s="128">
        <f t="shared" ref="I195" si="462">I193-100</f>
        <v>-7200</v>
      </c>
      <c r="K195" s="93"/>
      <c r="L195" s="128">
        <f t="shared" ref="L195" si="463">L193-10</f>
        <v>-720</v>
      </c>
      <c r="N195" s="93"/>
      <c r="O195" s="128">
        <f t="shared" ref="O195" si="464">O193-1</f>
        <v>-72</v>
      </c>
    </row>
    <row r="196" spans="2:15" ht="7.8" customHeight="1" x14ac:dyDescent="0.3">
      <c r="B196" s="92"/>
      <c r="C196" s="128"/>
      <c r="E196" s="92"/>
      <c r="F196" s="128"/>
      <c r="H196" s="92"/>
      <c r="I196" s="128"/>
      <c r="K196" s="92"/>
      <c r="L196" s="128"/>
      <c r="N196" s="92"/>
      <c r="O196" s="128"/>
    </row>
    <row r="197" spans="2:15" ht="7.8" customHeight="1" thickBot="1" x14ac:dyDescent="0.35">
      <c r="B197" s="93"/>
      <c r="C197" s="128">
        <f t="shared" ref="C197" si="465">C195-1</f>
        <v>-73</v>
      </c>
      <c r="E197" s="93"/>
      <c r="F197" s="128">
        <f t="shared" ref="F197" si="466">F195-10</f>
        <v>-730</v>
      </c>
      <c r="H197" s="93"/>
      <c r="I197" s="128">
        <f t="shared" ref="I197" si="467">I195-100</f>
        <v>-7300</v>
      </c>
      <c r="K197" s="93"/>
      <c r="L197" s="128">
        <f t="shared" ref="L197" si="468">L195-10</f>
        <v>-730</v>
      </c>
      <c r="N197" s="93"/>
      <c r="O197" s="128">
        <f t="shared" ref="O197" si="469">O195-1</f>
        <v>-73</v>
      </c>
    </row>
    <row r="198" spans="2:15" ht="7.8" customHeight="1" x14ac:dyDescent="0.3">
      <c r="B198" s="92"/>
      <c r="C198" s="128"/>
      <c r="E198" s="92"/>
      <c r="F198" s="128"/>
      <c r="H198" s="92"/>
      <c r="I198" s="128"/>
      <c r="K198" s="92"/>
      <c r="L198" s="128"/>
      <c r="N198" s="92"/>
      <c r="O198" s="128"/>
    </row>
    <row r="199" spans="2:15" ht="7.8" customHeight="1" thickBot="1" x14ac:dyDescent="0.35">
      <c r="B199" s="93"/>
      <c r="C199" s="128">
        <f t="shared" ref="C199" si="470">C197-1</f>
        <v>-74</v>
      </c>
      <c r="E199" s="93"/>
      <c r="F199" s="128">
        <f t="shared" ref="F199" si="471">F197-10</f>
        <v>-740</v>
      </c>
      <c r="H199" s="93"/>
      <c r="I199" s="128">
        <f t="shared" ref="I199" si="472">I197-100</f>
        <v>-7400</v>
      </c>
      <c r="K199" s="93"/>
      <c r="L199" s="128">
        <f t="shared" ref="L199" si="473">L197-10</f>
        <v>-740</v>
      </c>
      <c r="N199" s="93"/>
      <c r="O199" s="128">
        <f t="shared" ref="O199" si="474">O197-1</f>
        <v>-74</v>
      </c>
    </row>
    <row r="200" spans="2:15" ht="7.8" customHeight="1" x14ac:dyDescent="0.3">
      <c r="B200" s="92"/>
      <c r="C200" s="128"/>
      <c r="E200" s="92"/>
      <c r="F200" s="128"/>
      <c r="H200" s="92"/>
      <c r="I200" s="128"/>
      <c r="K200" s="92"/>
      <c r="L200" s="128"/>
      <c r="N200" s="92"/>
      <c r="O200" s="128"/>
    </row>
    <row r="201" spans="2:15" ht="7.8" customHeight="1" thickBot="1" x14ac:dyDescent="0.35">
      <c r="B201" s="93"/>
      <c r="C201" s="128">
        <f t="shared" ref="C201" si="475">C199-1</f>
        <v>-75</v>
      </c>
      <c r="E201" s="93"/>
      <c r="F201" s="128">
        <f t="shared" ref="F201" si="476">F199-10</f>
        <v>-750</v>
      </c>
      <c r="H201" s="93"/>
      <c r="I201" s="128">
        <f t="shared" ref="I201" si="477">I199-100</f>
        <v>-7500</v>
      </c>
      <c r="K201" s="93"/>
      <c r="L201" s="128">
        <f t="shared" ref="L201" si="478">L199-10</f>
        <v>-750</v>
      </c>
      <c r="N201" s="93"/>
      <c r="O201" s="128">
        <f t="shared" ref="O201" si="479">O199-1</f>
        <v>-75</v>
      </c>
    </row>
    <row r="202" spans="2:15" ht="7.8" customHeight="1" x14ac:dyDescent="0.3">
      <c r="B202" s="92"/>
      <c r="C202" s="128"/>
      <c r="E202" s="92"/>
      <c r="F202" s="128"/>
      <c r="H202" s="92"/>
      <c r="I202" s="128"/>
      <c r="K202" s="92"/>
      <c r="L202" s="128"/>
      <c r="N202" s="92"/>
      <c r="O202" s="128"/>
    </row>
    <row r="203" spans="2:15" ht="7.8" customHeight="1" thickBot="1" x14ac:dyDescent="0.35">
      <c r="B203" s="93"/>
      <c r="C203" s="128">
        <f t="shared" ref="C203" si="480">C201-1</f>
        <v>-76</v>
      </c>
      <c r="E203" s="93"/>
      <c r="F203" s="128">
        <f t="shared" ref="F203" si="481">F201-10</f>
        <v>-760</v>
      </c>
      <c r="H203" s="93"/>
      <c r="I203" s="128">
        <f t="shared" ref="I203" si="482">I201-100</f>
        <v>-7600</v>
      </c>
      <c r="K203" s="93"/>
      <c r="L203" s="128">
        <f t="shared" ref="L203" si="483">L201-10</f>
        <v>-760</v>
      </c>
      <c r="N203" s="93"/>
      <c r="O203" s="128">
        <f t="shared" ref="O203" si="484">O201-1</f>
        <v>-76</v>
      </c>
    </row>
    <row r="204" spans="2:15" ht="7.8" customHeight="1" x14ac:dyDescent="0.3">
      <c r="B204" s="92"/>
      <c r="C204" s="128"/>
      <c r="E204" s="92"/>
      <c r="F204" s="128"/>
      <c r="H204" s="92"/>
      <c r="I204" s="128"/>
      <c r="K204" s="92"/>
      <c r="L204" s="128"/>
      <c r="N204" s="92"/>
      <c r="O204" s="128"/>
    </row>
    <row r="205" spans="2:15" ht="7.8" customHeight="1" thickBot="1" x14ac:dyDescent="0.35">
      <c r="B205" s="93"/>
      <c r="C205" s="128">
        <f t="shared" ref="C205" si="485">C203-1</f>
        <v>-77</v>
      </c>
      <c r="E205" s="93"/>
      <c r="F205" s="128">
        <f t="shared" ref="F205" si="486">F203-10</f>
        <v>-770</v>
      </c>
      <c r="H205" s="93"/>
      <c r="I205" s="128">
        <f t="shared" ref="I205" si="487">I203-100</f>
        <v>-7700</v>
      </c>
      <c r="K205" s="93"/>
      <c r="L205" s="128">
        <f t="shared" ref="L205" si="488">L203-10</f>
        <v>-770</v>
      </c>
      <c r="N205" s="93"/>
      <c r="O205" s="128">
        <f t="shared" ref="O205" si="489">O203-1</f>
        <v>-77</v>
      </c>
    </row>
    <row r="206" spans="2:15" ht="7.8" customHeight="1" x14ac:dyDescent="0.3">
      <c r="B206" s="92"/>
      <c r="C206" s="128"/>
      <c r="E206" s="92"/>
      <c r="F206" s="128"/>
      <c r="H206" s="92"/>
      <c r="I206" s="128"/>
      <c r="K206" s="92"/>
      <c r="L206" s="128"/>
      <c r="N206" s="92"/>
      <c r="O206" s="128"/>
    </row>
    <row r="207" spans="2:15" ht="7.8" customHeight="1" thickBot="1" x14ac:dyDescent="0.35">
      <c r="B207" s="93"/>
      <c r="C207" s="128">
        <f t="shared" ref="C207" si="490">C205-1</f>
        <v>-78</v>
      </c>
      <c r="E207" s="93"/>
      <c r="F207" s="128">
        <f t="shared" ref="F207" si="491">F205-10</f>
        <v>-780</v>
      </c>
      <c r="H207" s="93"/>
      <c r="I207" s="128">
        <f t="shared" ref="I207" si="492">I205-100</f>
        <v>-7800</v>
      </c>
      <c r="K207" s="93"/>
      <c r="L207" s="128">
        <f t="shared" ref="L207" si="493">L205-10</f>
        <v>-780</v>
      </c>
      <c r="N207" s="93"/>
      <c r="O207" s="128">
        <f t="shared" ref="O207" si="494">O205-1</f>
        <v>-78</v>
      </c>
    </row>
    <row r="208" spans="2:15" ht="7.8" customHeight="1" x14ac:dyDescent="0.3">
      <c r="B208" s="92"/>
      <c r="C208" s="128"/>
      <c r="E208" s="92"/>
      <c r="F208" s="128"/>
      <c r="H208" s="92"/>
      <c r="I208" s="128"/>
      <c r="K208" s="92"/>
      <c r="L208" s="128"/>
      <c r="N208" s="92"/>
      <c r="O208" s="128"/>
    </row>
    <row r="209" spans="2:15" ht="7.8" customHeight="1" thickBot="1" x14ac:dyDescent="0.35">
      <c r="B209" s="93"/>
      <c r="C209" s="128">
        <f t="shared" ref="C209" si="495">C207-1</f>
        <v>-79</v>
      </c>
      <c r="E209" s="93"/>
      <c r="F209" s="128">
        <f t="shared" ref="F209" si="496">F207-10</f>
        <v>-790</v>
      </c>
      <c r="H209" s="93"/>
      <c r="I209" s="128">
        <f t="shared" ref="I209" si="497">I207-100</f>
        <v>-7900</v>
      </c>
      <c r="K209" s="93"/>
      <c r="L209" s="128">
        <f t="shared" ref="L209" si="498">L207-10</f>
        <v>-790</v>
      </c>
      <c r="N209" s="93"/>
      <c r="O209" s="128">
        <f t="shared" ref="O209" si="499">O207-1</f>
        <v>-79</v>
      </c>
    </row>
    <row r="210" spans="2:15" ht="7.8" customHeight="1" x14ac:dyDescent="0.3">
      <c r="B210" s="92"/>
      <c r="C210" s="128"/>
      <c r="E210" s="92"/>
      <c r="F210" s="128"/>
      <c r="H210" s="92"/>
      <c r="I210" s="128"/>
      <c r="K210" s="92"/>
      <c r="L210" s="128"/>
      <c r="N210" s="92"/>
      <c r="O210" s="128"/>
    </row>
    <row r="211" spans="2:15" ht="7.8" customHeight="1" thickBot="1" x14ac:dyDescent="0.35">
      <c r="B211" s="93"/>
      <c r="C211" s="128">
        <f t="shared" ref="C211" si="500">C209-1</f>
        <v>-80</v>
      </c>
      <c r="E211" s="93"/>
      <c r="F211" s="128">
        <f t="shared" ref="F211" si="501">F209-10</f>
        <v>-800</v>
      </c>
      <c r="H211" s="93"/>
      <c r="I211" s="128">
        <f t="shared" ref="I211" si="502">I209-100</f>
        <v>-8000</v>
      </c>
      <c r="K211" s="93"/>
      <c r="L211" s="128">
        <f t="shared" ref="L211" si="503">L209-10</f>
        <v>-800</v>
      </c>
      <c r="N211" s="93"/>
      <c r="O211" s="128">
        <f t="shared" ref="O211" si="504">O209-1</f>
        <v>-80</v>
      </c>
    </row>
    <row r="212" spans="2:15" ht="7.8" customHeight="1" x14ac:dyDescent="0.3">
      <c r="B212" s="92"/>
      <c r="C212" s="128"/>
      <c r="E212" s="92"/>
      <c r="F212" s="128"/>
      <c r="H212" s="92"/>
      <c r="I212" s="128"/>
      <c r="K212" s="92"/>
      <c r="L212" s="128"/>
      <c r="N212" s="92"/>
      <c r="O212" s="128"/>
    </row>
    <row r="213" spans="2:15" ht="7.8" customHeight="1" thickBot="1" x14ac:dyDescent="0.35">
      <c r="B213" s="93"/>
      <c r="C213" s="128">
        <f t="shared" ref="C213" si="505">C211-1</f>
        <v>-81</v>
      </c>
      <c r="E213" s="93"/>
      <c r="F213" s="128">
        <f t="shared" ref="F213" si="506">F211-10</f>
        <v>-810</v>
      </c>
      <c r="H213" s="93"/>
      <c r="I213" s="128">
        <f t="shared" ref="I213" si="507">I211-100</f>
        <v>-8100</v>
      </c>
      <c r="K213" s="93"/>
      <c r="L213" s="128">
        <f t="shared" ref="L213" si="508">L211-10</f>
        <v>-810</v>
      </c>
      <c r="N213" s="93"/>
      <c r="O213" s="128">
        <f t="shared" ref="O213" si="509">O211-1</f>
        <v>-81</v>
      </c>
    </row>
    <row r="214" spans="2:15" ht="7.8" customHeight="1" x14ac:dyDescent="0.3">
      <c r="B214" s="92"/>
      <c r="C214" s="128"/>
      <c r="E214" s="92"/>
      <c r="F214" s="128"/>
      <c r="H214" s="92"/>
      <c r="I214" s="128"/>
      <c r="K214" s="92"/>
      <c r="L214" s="128"/>
      <c r="N214" s="92"/>
      <c r="O214" s="128"/>
    </row>
    <row r="215" spans="2:15" ht="7.8" customHeight="1" thickBot="1" x14ac:dyDescent="0.35">
      <c r="B215" s="93"/>
      <c r="C215" s="128">
        <f t="shared" ref="C215" si="510">C213-1</f>
        <v>-82</v>
      </c>
      <c r="E215" s="93"/>
      <c r="F215" s="128">
        <f t="shared" ref="F215" si="511">F213-10</f>
        <v>-820</v>
      </c>
      <c r="H215" s="93"/>
      <c r="I215" s="128">
        <f t="shared" ref="I215" si="512">I213-100</f>
        <v>-8200</v>
      </c>
      <c r="K215" s="93"/>
      <c r="L215" s="128">
        <f t="shared" ref="L215" si="513">L213-10</f>
        <v>-820</v>
      </c>
      <c r="N215" s="93"/>
      <c r="O215" s="128">
        <f t="shared" ref="O215" si="514">O213-1</f>
        <v>-82</v>
      </c>
    </row>
    <row r="216" spans="2:15" ht="7.8" customHeight="1" x14ac:dyDescent="0.3">
      <c r="B216" s="92"/>
      <c r="C216" s="128"/>
      <c r="E216" s="92"/>
      <c r="F216" s="128"/>
      <c r="H216" s="92"/>
      <c r="I216" s="128"/>
      <c r="K216" s="92"/>
      <c r="L216" s="128"/>
      <c r="N216" s="92"/>
      <c r="O216" s="128"/>
    </row>
    <row r="217" spans="2:15" ht="7.8" customHeight="1" thickBot="1" x14ac:dyDescent="0.35">
      <c r="B217" s="93"/>
      <c r="C217" s="128">
        <f t="shared" ref="C217" si="515">C215-1</f>
        <v>-83</v>
      </c>
      <c r="E217" s="93"/>
      <c r="F217" s="128">
        <f t="shared" ref="F217" si="516">F215-10</f>
        <v>-830</v>
      </c>
      <c r="H217" s="93"/>
      <c r="I217" s="128">
        <f t="shared" ref="I217" si="517">I215-100</f>
        <v>-8300</v>
      </c>
      <c r="K217" s="93"/>
      <c r="L217" s="128">
        <f t="shared" ref="L217" si="518">L215-10</f>
        <v>-830</v>
      </c>
      <c r="N217" s="93"/>
      <c r="O217" s="128">
        <f t="shared" ref="O217" si="519">O215-1</f>
        <v>-83</v>
      </c>
    </row>
    <row r="218" spans="2:15" ht="7.8" customHeight="1" x14ac:dyDescent="0.3">
      <c r="B218" s="92"/>
      <c r="C218" s="128"/>
      <c r="E218" s="92"/>
      <c r="F218" s="128"/>
      <c r="H218" s="92"/>
      <c r="I218" s="128"/>
      <c r="K218" s="92"/>
      <c r="L218" s="128"/>
      <c r="N218" s="92"/>
      <c r="O218" s="128"/>
    </row>
    <row r="219" spans="2:15" ht="7.8" customHeight="1" thickBot="1" x14ac:dyDescent="0.35">
      <c r="B219" s="93"/>
      <c r="C219" s="128">
        <f t="shared" ref="C219" si="520">C217-1</f>
        <v>-84</v>
      </c>
      <c r="E219" s="93"/>
      <c r="F219" s="128">
        <f t="shared" ref="F219" si="521">F217-10</f>
        <v>-840</v>
      </c>
      <c r="H219" s="93"/>
      <c r="I219" s="128">
        <f t="shared" ref="I219" si="522">I217-100</f>
        <v>-8400</v>
      </c>
      <c r="K219" s="93"/>
      <c r="L219" s="128">
        <f t="shared" ref="L219" si="523">L217-10</f>
        <v>-840</v>
      </c>
      <c r="N219" s="93"/>
      <c r="O219" s="128">
        <f t="shared" ref="O219" si="524">O217-1</f>
        <v>-84</v>
      </c>
    </row>
    <row r="220" spans="2:15" ht="7.8" customHeight="1" x14ac:dyDescent="0.3">
      <c r="B220" s="92"/>
      <c r="C220" s="128"/>
      <c r="E220" s="92"/>
      <c r="F220" s="128"/>
      <c r="H220" s="92"/>
      <c r="I220" s="128"/>
      <c r="K220" s="92"/>
      <c r="L220" s="128"/>
      <c r="N220" s="92"/>
      <c r="O220" s="128"/>
    </row>
    <row r="221" spans="2:15" ht="7.8" customHeight="1" thickBot="1" x14ac:dyDescent="0.35">
      <c r="B221" s="93"/>
      <c r="C221" s="128">
        <f t="shared" ref="C221" si="525">C219-1</f>
        <v>-85</v>
      </c>
      <c r="E221" s="93"/>
      <c r="F221" s="128">
        <f t="shared" ref="F221" si="526">F219-10</f>
        <v>-850</v>
      </c>
      <c r="H221" s="93"/>
      <c r="I221" s="128">
        <f t="shared" ref="I221" si="527">I219-100</f>
        <v>-8500</v>
      </c>
      <c r="K221" s="93"/>
      <c r="L221" s="128">
        <f t="shared" ref="L221" si="528">L219-10</f>
        <v>-850</v>
      </c>
      <c r="N221" s="93"/>
      <c r="O221" s="128">
        <f t="shared" ref="O221" si="529">O219-1</f>
        <v>-85</v>
      </c>
    </row>
    <row r="222" spans="2:15" ht="7.8" customHeight="1" x14ac:dyDescent="0.3">
      <c r="B222" s="92"/>
      <c r="C222" s="128"/>
      <c r="E222" s="92"/>
      <c r="F222" s="128"/>
      <c r="H222" s="92"/>
      <c r="I222" s="128"/>
      <c r="K222" s="92"/>
      <c r="L222" s="128"/>
      <c r="N222" s="92"/>
      <c r="O222" s="128"/>
    </row>
    <row r="223" spans="2:15" ht="7.8" customHeight="1" thickBot="1" x14ac:dyDescent="0.35">
      <c r="B223" s="93"/>
      <c r="C223" s="128">
        <f t="shared" ref="C223" si="530">C221-1</f>
        <v>-86</v>
      </c>
      <c r="E223" s="93"/>
      <c r="F223" s="128">
        <f t="shared" ref="F223" si="531">F221-10</f>
        <v>-860</v>
      </c>
      <c r="H223" s="93"/>
      <c r="I223" s="128">
        <f t="shared" ref="I223" si="532">I221-100</f>
        <v>-8600</v>
      </c>
      <c r="K223" s="93"/>
      <c r="L223" s="128">
        <f t="shared" ref="L223" si="533">L221-10</f>
        <v>-860</v>
      </c>
      <c r="N223" s="93"/>
      <c r="O223" s="128">
        <f t="shared" ref="O223" si="534">O221-1</f>
        <v>-86</v>
      </c>
    </row>
    <row r="224" spans="2:15" ht="7.8" customHeight="1" x14ac:dyDescent="0.3">
      <c r="B224" s="92"/>
      <c r="C224" s="128"/>
      <c r="E224" s="92"/>
      <c r="F224" s="128"/>
      <c r="H224" s="92"/>
      <c r="I224" s="128"/>
      <c r="K224" s="92"/>
      <c r="L224" s="128"/>
      <c r="N224" s="92"/>
      <c r="O224" s="128"/>
    </row>
    <row r="225" spans="2:15" ht="7.8" customHeight="1" thickBot="1" x14ac:dyDescent="0.35">
      <c r="B225" s="93"/>
      <c r="C225" s="128">
        <f t="shared" ref="C225" si="535">C223-1</f>
        <v>-87</v>
      </c>
      <c r="E225" s="93"/>
      <c r="F225" s="128">
        <f t="shared" ref="F225" si="536">F223-10</f>
        <v>-870</v>
      </c>
      <c r="H225" s="93"/>
      <c r="I225" s="128">
        <f t="shared" ref="I225" si="537">I223-100</f>
        <v>-8700</v>
      </c>
      <c r="K225" s="93"/>
      <c r="L225" s="128">
        <f t="shared" ref="L225" si="538">L223-10</f>
        <v>-870</v>
      </c>
      <c r="N225" s="93"/>
      <c r="O225" s="128">
        <f t="shared" ref="O225" si="539">O223-1</f>
        <v>-87</v>
      </c>
    </row>
    <row r="226" spans="2:15" ht="7.8" customHeight="1" x14ac:dyDescent="0.3">
      <c r="B226" s="92"/>
      <c r="C226" s="128"/>
      <c r="E226" s="92"/>
      <c r="F226" s="128"/>
      <c r="H226" s="92"/>
      <c r="I226" s="128"/>
      <c r="K226" s="92"/>
      <c r="L226" s="128"/>
      <c r="N226" s="92"/>
      <c r="O226" s="128"/>
    </row>
    <row r="227" spans="2:15" ht="7.8" customHeight="1" thickBot="1" x14ac:dyDescent="0.35">
      <c r="B227" s="93"/>
      <c r="C227" s="128">
        <f t="shared" ref="C227" si="540">C225-1</f>
        <v>-88</v>
      </c>
      <c r="E227" s="93"/>
      <c r="F227" s="128">
        <f t="shared" ref="F227" si="541">F225-10</f>
        <v>-880</v>
      </c>
      <c r="H227" s="93"/>
      <c r="I227" s="128">
        <f t="shared" ref="I227" si="542">I225-100</f>
        <v>-8800</v>
      </c>
      <c r="K227" s="93"/>
      <c r="L227" s="128">
        <f t="shared" ref="L227" si="543">L225-10</f>
        <v>-880</v>
      </c>
      <c r="N227" s="93"/>
      <c r="O227" s="128">
        <f t="shared" ref="O227" si="544">O225-1</f>
        <v>-88</v>
      </c>
    </row>
    <row r="228" spans="2:15" ht="7.8" customHeight="1" x14ac:dyDescent="0.3">
      <c r="B228" s="92"/>
      <c r="C228" s="128"/>
      <c r="E228" s="92"/>
      <c r="F228" s="128"/>
      <c r="H228" s="92"/>
      <c r="I228" s="128"/>
      <c r="K228" s="92"/>
      <c r="L228" s="128"/>
      <c r="N228" s="92"/>
      <c r="O228" s="128"/>
    </row>
    <row r="229" spans="2:15" ht="7.8" customHeight="1" thickBot="1" x14ac:dyDescent="0.35">
      <c r="B229" s="93"/>
      <c r="C229" s="128">
        <f t="shared" ref="C229" si="545">C227-1</f>
        <v>-89</v>
      </c>
      <c r="E229" s="93"/>
      <c r="F229" s="128">
        <f t="shared" ref="F229" si="546">F227-10</f>
        <v>-890</v>
      </c>
      <c r="H229" s="93"/>
      <c r="I229" s="128">
        <f t="shared" ref="I229" si="547">I227-100</f>
        <v>-8900</v>
      </c>
      <c r="K229" s="93"/>
      <c r="L229" s="128">
        <f t="shared" ref="L229" si="548">L227-10</f>
        <v>-890</v>
      </c>
      <c r="N229" s="93"/>
      <c r="O229" s="128">
        <f t="shared" ref="O229" si="549">O227-1</f>
        <v>-89</v>
      </c>
    </row>
    <row r="230" spans="2:15" ht="7.8" customHeight="1" x14ac:dyDescent="0.3">
      <c r="B230" s="92"/>
      <c r="C230" s="128"/>
      <c r="E230" s="92"/>
      <c r="F230" s="128"/>
      <c r="H230" s="92"/>
      <c r="I230" s="128"/>
      <c r="K230" s="92"/>
      <c r="L230" s="128"/>
      <c r="N230" s="92"/>
      <c r="O230" s="128"/>
    </row>
    <row r="231" spans="2:15" ht="7.8" customHeight="1" thickBot="1" x14ac:dyDescent="0.35">
      <c r="B231" s="93"/>
      <c r="C231" s="128">
        <f t="shared" ref="C231" si="550">C229-1</f>
        <v>-90</v>
      </c>
      <c r="E231" s="93"/>
      <c r="F231" s="128">
        <f t="shared" ref="F231" si="551">F229-10</f>
        <v>-900</v>
      </c>
      <c r="H231" s="93"/>
      <c r="I231" s="128">
        <f t="shared" ref="I231" si="552">I229-100</f>
        <v>-9000</v>
      </c>
      <c r="K231" s="93"/>
      <c r="L231" s="128">
        <f t="shared" ref="L231" si="553">L229-10</f>
        <v>-900</v>
      </c>
      <c r="N231" s="93"/>
      <c r="O231" s="128">
        <f t="shared" ref="O231" si="554">O229-1</f>
        <v>-90</v>
      </c>
    </row>
    <row r="232" spans="2:15" ht="7.8" customHeight="1" x14ac:dyDescent="0.3">
      <c r="B232" s="92"/>
      <c r="C232" s="128"/>
      <c r="E232" s="92"/>
      <c r="F232" s="128"/>
      <c r="H232" s="92"/>
      <c r="I232" s="128"/>
      <c r="K232" s="92"/>
      <c r="L232" s="128"/>
      <c r="N232" s="92"/>
      <c r="O232" s="128"/>
    </row>
    <row r="233" spans="2:15" ht="7.8" customHeight="1" thickBot="1" x14ac:dyDescent="0.35">
      <c r="B233" s="93"/>
      <c r="C233" s="128">
        <f t="shared" ref="C233" si="555">C231-1</f>
        <v>-91</v>
      </c>
      <c r="E233" s="93"/>
      <c r="F233" s="128">
        <f t="shared" ref="F233" si="556">F231-10</f>
        <v>-910</v>
      </c>
      <c r="H233" s="93"/>
      <c r="I233" s="128">
        <f t="shared" ref="I233" si="557">I231-100</f>
        <v>-9100</v>
      </c>
      <c r="K233" s="93"/>
      <c r="L233" s="128">
        <f t="shared" ref="L233" si="558">L231-10</f>
        <v>-910</v>
      </c>
      <c r="N233" s="93"/>
      <c r="O233" s="128">
        <f t="shared" ref="O233" si="559">O231-1</f>
        <v>-91</v>
      </c>
    </row>
    <row r="234" spans="2:15" ht="7.8" customHeight="1" x14ac:dyDescent="0.3">
      <c r="B234" s="92"/>
      <c r="C234" s="128"/>
      <c r="E234" s="92"/>
      <c r="F234" s="128"/>
      <c r="H234" s="92"/>
      <c r="I234" s="128"/>
      <c r="K234" s="92"/>
      <c r="L234" s="128"/>
      <c r="N234" s="92"/>
      <c r="O234" s="128"/>
    </row>
    <row r="235" spans="2:15" ht="7.8" customHeight="1" thickBot="1" x14ac:dyDescent="0.35">
      <c r="B235" s="93"/>
      <c r="C235" s="128">
        <f t="shared" ref="C235" si="560">C233-1</f>
        <v>-92</v>
      </c>
      <c r="E235" s="93"/>
      <c r="F235" s="128">
        <f t="shared" ref="F235" si="561">F233-10</f>
        <v>-920</v>
      </c>
      <c r="H235" s="93"/>
      <c r="I235" s="128">
        <f t="shared" ref="I235" si="562">I233-100</f>
        <v>-9200</v>
      </c>
      <c r="K235" s="93"/>
      <c r="L235" s="128">
        <f t="shared" ref="L235" si="563">L233-10</f>
        <v>-920</v>
      </c>
      <c r="N235" s="93"/>
      <c r="O235" s="128">
        <f t="shared" ref="O235" si="564">O233-1</f>
        <v>-92</v>
      </c>
    </row>
    <row r="236" spans="2:15" ht="7.8" customHeight="1" x14ac:dyDescent="0.3">
      <c r="B236" s="92"/>
      <c r="C236" s="128"/>
      <c r="E236" s="92"/>
      <c r="F236" s="128"/>
      <c r="H236" s="92"/>
      <c r="I236" s="128"/>
      <c r="K236" s="92"/>
      <c r="L236" s="128"/>
      <c r="N236" s="92"/>
      <c r="O236" s="128"/>
    </row>
    <row r="237" spans="2:15" ht="7.8" customHeight="1" thickBot="1" x14ac:dyDescent="0.35">
      <c r="B237" s="93"/>
      <c r="C237" s="128">
        <f t="shared" ref="C237" si="565">C235-1</f>
        <v>-93</v>
      </c>
      <c r="E237" s="93"/>
      <c r="F237" s="128">
        <f t="shared" ref="F237" si="566">F235-10</f>
        <v>-930</v>
      </c>
      <c r="H237" s="93"/>
      <c r="I237" s="128">
        <f t="shared" ref="I237" si="567">I235-100</f>
        <v>-9300</v>
      </c>
      <c r="K237" s="93"/>
      <c r="L237" s="128">
        <f t="shared" ref="L237" si="568">L235-10</f>
        <v>-930</v>
      </c>
      <c r="N237" s="93"/>
      <c r="O237" s="128">
        <f t="shared" ref="O237" si="569">O235-1</f>
        <v>-93</v>
      </c>
    </row>
    <row r="238" spans="2:15" ht="7.8" customHeight="1" x14ac:dyDescent="0.3">
      <c r="B238" s="92"/>
      <c r="C238" s="128"/>
      <c r="E238" s="92"/>
      <c r="F238" s="128"/>
      <c r="H238" s="92"/>
      <c r="I238" s="128"/>
      <c r="K238" s="92"/>
      <c r="L238" s="128"/>
      <c r="N238" s="92"/>
      <c r="O238" s="128"/>
    </row>
    <row r="239" spans="2:15" ht="7.8" customHeight="1" thickBot="1" x14ac:dyDescent="0.35">
      <c r="B239" s="93"/>
      <c r="C239" s="128">
        <f t="shared" ref="C239" si="570">C237-1</f>
        <v>-94</v>
      </c>
      <c r="E239" s="93"/>
      <c r="F239" s="128">
        <f t="shared" ref="F239" si="571">F237-10</f>
        <v>-940</v>
      </c>
      <c r="H239" s="93"/>
      <c r="I239" s="128">
        <f t="shared" ref="I239" si="572">I237-100</f>
        <v>-9400</v>
      </c>
      <c r="K239" s="93"/>
      <c r="L239" s="128">
        <f t="shared" ref="L239" si="573">L237-10</f>
        <v>-940</v>
      </c>
      <c r="N239" s="93"/>
      <c r="O239" s="128">
        <f t="shared" ref="O239" si="574">O237-1</f>
        <v>-94</v>
      </c>
    </row>
    <row r="240" spans="2:15" ht="7.8" customHeight="1" x14ac:dyDescent="0.3">
      <c r="B240" s="92"/>
      <c r="C240" s="128"/>
      <c r="E240" s="92"/>
      <c r="F240" s="128"/>
      <c r="H240" s="92"/>
      <c r="I240" s="128"/>
      <c r="K240" s="92"/>
      <c r="L240" s="128"/>
      <c r="N240" s="92"/>
      <c r="O240" s="128"/>
    </row>
    <row r="241" spans="2:15" ht="7.8" customHeight="1" thickBot="1" x14ac:dyDescent="0.35">
      <c r="B241" s="93"/>
      <c r="C241" s="128">
        <f t="shared" ref="C241" si="575">C239-1</f>
        <v>-95</v>
      </c>
      <c r="E241" s="93"/>
      <c r="F241" s="128">
        <f t="shared" ref="F241" si="576">F239-10</f>
        <v>-950</v>
      </c>
      <c r="H241" s="93"/>
      <c r="I241" s="128">
        <f t="shared" ref="I241" si="577">I239-100</f>
        <v>-9500</v>
      </c>
      <c r="K241" s="93"/>
      <c r="L241" s="128">
        <f t="shared" ref="L241" si="578">L239-10</f>
        <v>-950</v>
      </c>
      <c r="N241" s="93"/>
      <c r="O241" s="128">
        <f t="shared" ref="O241" si="579">O239-1</f>
        <v>-95</v>
      </c>
    </row>
    <row r="242" spans="2:15" ht="7.8" customHeight="1" x14ac:dyDescent="0.3">
      <c r="B242" s="92"/>
      <c r="C242" s="128"/>
      <c r="E242" s="92"/>
      <c r="F242" s="128"/>
      <c r="H242" s="92"/>
      <c r="I242" s="128"/>
      <c r="K242" s="92"/>
      <c r="L242" s="128"/>
      <c r="N242" s="92"/>
      <c r="O242" s="128"/>
    </row>
    <row r="243" spans="2:15" ht="7.8" customHeight="1" thickBot="1" x14ac:dyDescent="0.35">
      <c r="B243" s="93"/>
      <c r="C243" s="128">
        <f t="shared" ref="C243" si="580">C241-1</f>
        <v>-96</v>
      </c>
      <c r="E243" s="93"/>
      <c r="F243" s="128">
        <f t="shared" ref="F243" si="581">F241-10</f>
        <v>-960</v>
      </c>
      <c r="H243" s="93"/>
      <c r="I243" s="128">
        <f t="shared" ref="I243" si="582">I241-100</f>
        <v>-9600</v>
      </c>
      <c r="K243" s="93"/>
      <c r="L243" s="128">
        <f t="shared" ref="L243" si="583">L241-10</f>
        <v>-960</v>
      </c>
      <c r="N243" s="93"/>
      <c r="O243" s="128">
        <f t="shared" ref="O243" si="584">O241-1</f>
        <v>-96</v>
      </c>
    </row>
    <row r="244" spans="2:15" ht="7.8" customHeight="1" x14ac:dyDescent="0.3">
      <c r="B244" s="92"/>
      <c r="C244" s="128"/>
      <c r="E244" s="92"/>
      <c r="F244" s="128"/>
      <c r="H244" s="92"/>
      <c r="I244" s="128"/>
      <c r="K244" s="92"/>
      <c r="L244" s="128"/>
      <c r="N244" s="92"/>
      <c r="O244" s="128"/>
    </row>
    <row r="245" spans="2:15" ht="7.8" customHeight="1" thickBot="1" x14ac:dyDescent="0.35">
      <c r="B245" s="93"/>
      <c r="C245" s="128">
        <f t="shared" ref="C245" si="585">C243-1</f>
        <v>-97</v>
      </c>
      <c r="E245" s="93"/>
      <c r="F245" s="128">
        <f t="shared" ref="F245" si="586">F243-10</f>
        <v>-970</v>
      </c>
      <c r="H245" s="93"/>
      <c r="I245" s="128">
        <f t="shared" ref="I245" si="587">I243-100</f>
        <v>-9700</v>
      </c>
      <c r="K245" s="93"/>
      <c r="L245" s="128">
        <f t="shared" ref="L245" si="588">L243-10</f>
        <v>-970</v>
      </c>
      <c r="N245" s="93"/>
      <c r="O245" s="128">
        <f t="shared" ref="O245" si="589">O243-1</f>
        <v>-97</v>
      </c>
    </row>
    <row r="246" spans="2:15" ht="7.8" customHeight="1" x14ac:dyDescent="0.3">
      <c r="B246" s="92"/>
      <c r="C246" s="128"/>
      <c r="E246" s="92"/>
      <c r="F246" s="128"/>
      <c r="H246" s="92"/>
      <c r="I246" s="128"/>
      <c r="K246" s="92"/>
      <c r="L246" s="128"/>
      <c r="N246" s="92"/>
      <c r="O246" s="128"/>
    </row>
    <row r="247" spans="2:15" ht="7.8" customHeight="1" thickBot="1" x14ac:dyDescent="0.35">
      <c r="B247" s="93"/>
      <c r="C247" s="128">
        <f t="shared" ref="C247" si="590">C245-1</f>
        <v>-98</v>
      </c>
      <c r="E247" s="93"/>
      <c r="F247" s="128">
        <f t="shared" ref="F247" si="591">F245-10</f>
        <v>-980</v>
      </c>
      <c r="H247" s="93"/>
      <c r="I247" s="128">
        <f t="shared" ref="I247" si="592">I245-100</f>
        <v>-9800</v>
      </c>
      <c r="K247" s="93"/>
      <c r="L247" s="128">
        <f t="shared" ref="L247" si="593">L245-10</f>
        <v>-980</v>
      </c>
      <c r="N247" s="93"/>
      <c r="O247" s="128">
        <f t="shared" ref="O247" si="594">O245-1</f>
        <v>-98</v>
      </c>
    </row>
    <row r="248" spans="2:15" ht="7.8" customHeight="1" x14ac:dyDescent="0.3">
      <c r="B248" s="92"/>
      <c r="C248" s="128"/>
      <c r="E248" s="92"/>
      <c r="F248" s="128"/>
      <c r="H248" s="92"/>
      <c r="I248" s="128"/>
      <c r="K248" s="92"/>
      <c r="L248" s="128"/>
      <c r="N248" s="92"/>
      <c r="O248" s="128"/>
    </row>
    <row r="249" spans="2:15" ht="7.8" customHeight="1" thickBot="1" x14ac:dyDescent="0.35">
      <c r="B249" s="93"/>
      <c r="C249" s="128">
        <f t="shared" ref="C249" si="595">C247-1</f>
        <v>-99</v>
      </c>
      <c r="E249" s="93"/>
      <c r="F249" s="128">
        <f t="shared" ref="F249" si="596">F247-10</f>
        <v>-990</v>
      </c>
      <c r="H249" s="93"/>
      <c r="I249" s="128">
        <f t="shared" ref="I249" si="597">I247-100</f>
        <v>-9900</v>
      </c>
      <c r="K249" s="93"/>
      <c r="L249" s="128">
        <f t="shared" ref="L249" si="598">L247-10</f>
        <v>-990</v>
      </c>
      <c r="N249" s="93"/>
      <c r="O249" s="128">
        <f t="shared" ref="O249" si="599">O247-1</f>
        <v>-99</v>
      </c>
    </row>
    <row r="250" spans="2:15" ht="7.8" customHeight="1" x14ac:dyDescent="0.3">
      <c r="B250" s="92"/>
      <c r="C250" s="128"/>
      <c r="E250" s="92"/>
      <c r="F250" s="128"/>
      <c r="H250" s="92"/>
      <c r="I250" s="128"/>
      <c r="K250" s="92"/>
      <c r="L250" s="128"/>
      <c r="N250" s="92"/>
      <c r="O250" s="128"/>
    </row>
    <row r="251" spans="2:15" ht="7.8" customHeight="1" thickBot="1" x14ac:dyDescent="0.35">
      <c r="B251" s="93"/>
      <c r="C251" s="128">
        <f t="shared" ref="C251" si="600">C249-1</f>
        <v>-100</v>
      </c>
      <c r="E251" s="93"/>
      <c r="F251" s="128">
        <f t="shared" ref="F251" si="601">F249-10</f>
        <v>-1000</v>
      </c>
      <c r="H251" s="93"/>
      <c r="I251" s="128">
        <f t="shared" ref="I251" si="602">I249-100</f>
        <v>-10000</v>
      </c>
      <c r="K251" s="93"/>
      <c r="L251" s="128">
        <f t="shared" ref="L251" si="603">L249-10</f>
        <v>-1000</v>
      </c>
      <c r="N251" s="93"/>
      <c r="O251" s="128">
        <f t="shared" ref="O251" si="604">O249-1</f>
        <v>-100</v>
      </c>
    </row>
    <row r="252" spans="2:15" ht="7.8" customHeight="1" x14ac:dyDescent="0.3">
      <c r="B252" s="92"/>
      <c r="C252" s="128"/>
      <c r="E252" s="92"/>
      <c r="F252" s="128"/>
      <c r="H252" s="92"/>
      <c r="I252" s="128"/>
      <c r="K252" s="92"/>
      <c r="L252" s="128"/>
      <c r="N252" s="92"/>
      <c r="O252" s="128"/>
    </row>
    <row r="253" spans="2:15" ht="7.8" customHeight="1" thickBot="1" x14ac:dyDescent="0.35">
      <c r="B253" s="93"/>
      <c r="C253" s="128">
        <f t="shared" ref="C253" si="605">C251-1</f>
        <v>-101</v>
      </c>
      <c r="E253" s="93"/>
      <c r="F253" s="128">
        <f t="shared" ref="F253" si="606">F251-10</f>
        <v>-1010</v>
      </c>
      <c r="H253" s="93"/>
      <c r="I253" s="128">
        <f t="shared" ref="I253" si="607">I251-100</f>
        <v>-10100</v>
      </c>
      <c r="K253" s="93"/>
      <c r="L253" s="128">
        <f t="shared" ref="L253" si="608">L251-10</f>
        <v>-1010</v>
      </c>
      <c r="N253" s="93"/>
      <c r="O253" s="128">
        <f t="shared" ref="O253" si="609">O251-1</f>
        <v>-101</v>
      </c>
    </row>
    <row r="254" spans="2:15" ht="7.8" customHeight="1" x14ac:dyDescent="0.3">
      <c r="B254" s="92"/>
      <c r="C254" s="128"/>
      <c r="E254" s="92"/>
      <c r="F254" s="128"/>
      <c r="H254" s="92"/>
      <c r="I254" s="128"/>
      <c r="K254" s="92"/>
      <c r="L254" s="128"/>
      <c r="N254" s="92"/>
      <c r="O254" s="128"/>
    </row>
    <row r="255" spans="2:15" ht="7.8" customHeight="1" thickBot="1" x14ac:dyDescent="0.35">
      <c r="B255" s="93"/>
      <c r="C255" s="128">
        <f t="shared" ref="C255" si="610">C253-1</f>
        <v>-102</v>
      </c>
      <c r="E255" s="93"/>
      <c r="F255" s="128">
        <f t="shared" ref="F255" si="611">F253-10</f>
        <v>-1020</v>
      </c>
      <c r="H255" s="93"/>
      <c r="I255" s="128">
        <f t="shared" ref="I255" si="612">I253-100</f>
        <v>-10200</v>
      </c>
      <c r="K255" s="93"/>
      <c r="L255" s="128">
        <f t="shared" ref="L255" si="613">L253-10</f>
        <v>-1020</v>
      </c>
      <c r="N255" s="93"/>
      <c r="O255" s="128">
        <f t="shared" ref="O255" si="614">O253-1</f>
        <v>-102</v>
      </c>
    </row>
    <row r="256" spans="2:15" ht="7.8" customHeight="1" x14ac:dyDescent="0.3">
      <c r="B256" s="92"/>
      <c r="C256" s="128"/>
      <c r="E256" s="92"/>
      <c r="F256" s="128"/>
      <c r="H256" s="92"/>
      <c r="I256" s="128"/>
      <c r="K256" s="92"/>
      <c r="L256" s="128"/>
      <c r="N256" s="92"/>
      <c r="O256" s="128"/>
    </row>
    <row r="257" spans="2:15" ht="7.8" customHeight="1" thickBot="1" x14ac:dyDescent="0.35">
      <c r="B257" s="93"/>
      <c r="C257" s="128">
        <f t="shared" ref="C257" si="615">C255-1</f>
        <v>-103</v>
      </c>
      <c r="E257" s="93"/>
      <c r="F257" s="128">
        <f t="shared" ref="F257" si="616">F255-10</f>
        <v>-1030</v>
      </c>
      <c r="H257" s="93"/>
      <c r="I257" s="128">
        <f t="shared" ref="I257" si="617">I255-100</f>
        <v>-10300</v>
      </c>
      <c r="K257" s="93"/>
      <c r="L257" s="128">
        <f t="shared" ref="L257" si="618">L255-10</f>
        <v>-1030</v>
      </c>
      <c r="N257" s="93"/>
      <c r="O257" s="128">
        <f t="shared" ref="O257" si="619">O255-1</f>
        <v>-103</v>
      </c>
    </row>
    <row r="258" spans="2:15" ht="7.8" customHeight="1" x14ac:dyDescent="0.3">
      <c r="B258" s="92"/>
      <c r="C258" s="128"/>
      <c r="E258" s="92"/>
      <c r="F258" s="128"/>
      <c r="H258" s="92"/>
      <c r="I258" s="128"/>
      <c r="K258" s="92"/>
      <c r="L258" s="128"/>
      <c r="N258" s="92"/>
      <c r="O258" s="128"/>
    </row>
    <row r="259" spans="2:15" ht="7.8" customHeight="1" thickBot="1" x14ac:dyDescent="0.35">
      <c r="B259" s="93"/>
      <c r="C259" s="128">
        <f t="shared" ref="C259" si="620">C257-1</f>
        <v>-104</v>
      </c>
      <c r="E259" s="93"/>
      <c r="F259" s="128">
        <f t="shared" ref="F259" si="621">F257-10</f>
        <v>-1040</v>
      </c>
      <c r="H259" s="93"/>
      <c r="I259" s="128">
        <f t="shared" ref="I259" si="622">I257-100</f>
        <v>-10400</v>
      </c>
      <c r="K259" s="93"/>
      <c r="L259" s="128">
        <f t="shared" ref="L259" si="623">L257-10</f>
        <v>-1040</v>
      </c>
      <c r="N259" s="93"/>
      <c r="O259" s="128">
        <f t="shared" ref="O259" si="624">O257-1</f>
        <v>-104</v>
      </c>
    </row>
    <row r="260" spans="2:15" ht="7.8" customHeight="1" x14ac:dyDescent="0.3">
      <c r="B260" s="92"/>
      <c r="C260" s="128"/>
      <c r="E260" s="92"/>
      <c r="F260" s="128"/>
      <c r="H260" s="92"/>
      <c r="I260" s="128"/>
      <c r="K260" s="92"/>
      <c r="L260" s="128"/>
      <c r="N260" s="92"/>
      <c r="O260" s="128"/>
    </row>
    <row r="261" spans="2:15" ht="7.8" customHeight="1" thickBot="1" x14ac:dyDescent="0.35">
      <c r="B261" s="93"/>
      <c r="C261" s="128">
        <f t="shared" ref="C261" si="625">C259-1</f>
        <v>-105</v>
      </c>
      <c r="E261" s="93"/>
      <c r="F261" s="128">
        <f t="shared" ref="F261" si="626">F259-10</f>
        <v>-1050</v>
      </c>
      <c r="H261" s="93"/>
      <c r="I261" s="128">
        <f t="shared" ref="I261" si="627">I259-100</f>
        <v>-10500</v>
      </c>
      <c r="K261" s="93"/>
      <c r="L261" s="128">
        <f t="shared" ref="L261" si="628">L259-10</f>
        <v>-1050</v>
      </c>
      <c r="N261" s="93"/>
      <c r="O261" s="128">
        <f t="shared" ref="O261" si="629">O259-1</f>
        <v>-105</v>
      </c>
    </row>
    <row r="262" spans="2:15" ht="7.8" customHeight="1" x14ac:dyDescent="0.3">
      <c r="B262" s="92"/>
      <c r="C262" s="128"/>
      <c r="E262" s="92"/>
      <c r="F262" s="128"/>
      <c r="H262" s="92"/>
      <c r="I262" s="128"/>
      <c r="K262" s="92"/>
      <c r="L262" s="128"/>
      <c r="N262" s="92"/>
      <c r="O262" s="128"/>
    </row>
    <row r="263" spans="2:15" ht="7.8" customHeight="1" thickBot="1" x14ac:dyDescent="0.35">
      <c r="B263" s="93"/>
      <c r="C263" s="128">
        <f t="shared" ref="C263" si="630">C261-1</f>
        <v>-106</v>
      </c>
      <c r="E263" s="93"/>
      <c r="F263" s="128">
        <f t="shared" ref="F263" si="631">F261-10</f>
        <v>-1060</v>
      </c>
      <c r="H263" s="93"/>
      <c r="I263" s="128">
        <f t="shared" ref="I263" si="632">I261-100</f>
        <v>-10600</v>
      </c>
      <c r="K263" s="93"/>
      <c r="L263" s="128">
        <f t="shared" ref="L263" si="633">L261-10</f>
        <v>-1060</v>
      </c>
      <c r="N263" s="93"/>
      <c r="O263" s="128">
        <f t="shared" ref="O263" si="634">O261-1</f>
        <v>-106</v>
      </c>
    </row>
    <row r="264" spans="2:15" ht="7.8" customHeight="1" x14ac:dyDescent="0.3">
      <c r="B264" s="92"/>
      <c r="C264" s="128"/>
      <c r="E264" s="92"/>
      <c r="F264" s="128"/>
      <c r="H264" s="92"/>
      <c r="I264" s="128"/>
      <c r="K264" s="92"/>
      <c r="L264" s="128"/>
      <c r="N264" s="92"/>
      <c r="O264" s="128"/>
    </row>
    <row r="265" spans="2:15" ht="7.8" customHeight="1" thickBot="1" x14ac:dyDescent="0.35">
      <c r="B265" s="93"/>
      <c r="C265" s="128">
        <f t="shared" ref="C265" si="635">C263-1</f>
        <v>-107</v>
      </c>
      <c r="E265" s="93"/>
      <c r="F265" s="128">
        <f t="shared" ref="F265" si="636">F263-10</f>
        <v>-1070</v>
      </c>
      <c r="H265" s="93"/>
      <c r="I265" s="128">
        <f t="shared" ref="I265" si="637">I263-100</f>
        <v>-10700</v>
      </c>
      <c r="K265" s="93"/>
      <c r="L265" s="128">
        <f t="shared" ref="L265" si="638">L263-10</f>
        <v>-1070</v>
      </c>
      <c r="N265" s="93"/>
      <c r="O265" s="128">
        <f t="shared" ref="O265" si="639">O263-1</f>
        <v>-107</v>
      </c>
    </row>
    <row r="266" spans="2:15" ht="7.8" customHeight="1" x14ac:dyDescent="0.3">
      <c r="B266" s="92"/>
      <c r="C266" s="128"/>
      <c r="E266" s="92"/>
      <c r="F266" s="128"/>
      <c r="H266" s="92"/>
      <c r="I266" s="128"/>
      <c r="K266" s="92"/>
      <c r="L266" s="128"/>
      <c r="N266" s="92"/>
      <c r="O266" s="128"/>
    </row>
    <row r="267" spans="2:15" ht="7.8" customHeight="1" thickBot="1" x14ac:dyDescent="0.35">
      <c r="B267" s="93"/>
      <c r="C267" s="128">
        <f t="shared" ref="C267" si="640">C265-1</f>
        <v>-108</v>
      </c>
      <c r="E267" s="93"/>
      <c r="F267" s="128">
        <f t="shared" ref="F267" si="641">F265-10</f>
        <v>-1080</v>
      </c>
      <c r="H267" s="93"/>
      <c r="I267" s="128">
        <f t="shared" ref="I267" si="642">I265-100</f>
        <v>-10800</v>
      </c>
      <c r="K267" s="93"/>
      <c r="L267" s="128">
        <f t="shared" ref="L267" si="643">L265-10</f>
        <v>-1080</v>
      </c>
      <c r="N267" s="93"/>
      <c r="O267" s="128">
        <f t="shared" ref="O267" si="644">O265-1</f>
        <v>-108</v>
      </c>
    </row>
    <row r="268" spans="2:15" ht="7.8" customHeight="1" x14ac:dyDescent="0.3">
      <c r="B268" s="92"/>
      <c r="C268" s="128"/>
      <c r="E268" s="92"/>
      <c r="F268" s="128"/>
      <c r="H268" s="92"/>
      <c r="I268" s="128"/>
      <c r="K268" s="92"/>
      <c r="L268" s="128"/>
      <c r="N268" s="92"/>
      <c r="O268" s="128"/>
    </row>
    <row r="269" spans="2:15" ht="7.8" customHeight="1" thickBot="1" x14ac:dyDescent="0.35">
      <c r="B269" s="93"/>
      <c r="C269" s="128">
        <f t="shared" ref="C269" si="645">C267-1</f>
        <v>-109</v>
      </c>
      <c r="E269" s="93"/>
      <c r="F269" s="128">
        <f t="shared" ref="F269" si="646">F267-10</f>
        <v>-1090</v>
      </c>
      <c r="H269" s="93"/>
      <c r="I269" s="128">
        <f t="shared" ref="I269" si="647">I267-100</f>
        <v>-10900</v>
      </c>
      <c r="K269" s="93"/>
      <c r="L269" s="128">
        <f t="shared" ref="L269" si="648">L267-10</f>
        <v>-1090</v>
      </c>
      <c r="N269" s="93"/>
      <c r="O269" s="128">
        <f t="shared" ref="O269" si="649">O267-1</f>
        <v>-109</v>
      </c>
    </row>
    <row r="270" spans="2:15" ht="7.8" customHeight="1" x14ac:dyDescent="0.3">
      <c r="B270" s="92"/>
      <c r="C270" s="128"/>
      <c r="E270" s="92"/>
      <c r="F270" s="128"/>
      <c r="H270" s="92"/>
      <c r="I270" s="128"/>
      <c r="K270" s="92"/>
      <c r="L270" s="128"/>
      <c r="N270" s="92"/>
      <c r="O270" s="128"/>
    </row>
    <row r="271" spans="2:15" ht="7.8" customHeight="1" thickBot="1" x14ac:dyDescent="0.35">
      <c r="B271" s="93"/>
      <c r="C271" s="128">
        <f t="shared" ref="C271" si="650">C269-1</f>
        <v>-110</v>
      </c>
      <c r="E271" s="93"/>
      <c r="F271" s="128">
        <f t="shared" ref="F271" si="651">F269-10</f>
        <v>-1100</v>
      </c>
      <c r="H271" s="93"/>
      <c r="I271" s="128">
        <f t="shared" ref="I271" si="652">I269-100</f>
        <v>-11000</v>
      </c>
      <c r="K271" s="93"/>
      <c r="L271" s="128">
        <f t="shared" ref="L271" si="653">L269-10</f>
        <v>-1100</v>
      </c>
      <c r="N271" s="93"/>
      <c r="O271" s="128">
        <f t="shared" ref="O271" si="654">O269-1</f>
        <v>-110</v>
      </c>
    </row>
    <row r="272" spans="2:15" ht="7.8" customHeight="1" x14ac:dyDescent="0.3">
      <c r="B272" s="92"/>
      <c r="C272" s="128"/>
      <c r="E272" s="92"/>
      <c r="F272" s="128"/>
      <c r="H272" s="92"/>
      <c r="I272" s="128"/>
      <c r="K272" s="92"/>
      <c r="L272" s="128"/>
      <c r="N272" s="92"/>
      <c r="O272" s="128"/>
    </row>
    <row r="273" spans="2:15" ht="7.8" customHeight="1" thickBot="1" x14ac:dyDescent="0.35">
      <c r="B273" s="93"/>
      <c r="C273" s="128">
        <f t="shared" ref="C273" si="655">C271-1</f>
        <v>-111</v>
      </c>
      <c r="E273" s="93"/>
      <c r="F273" s="128">
        <f t="shared" ref="F273" si="656">F271-10</f>
        <v>-1110</v>
      </c>
      <c r="H273" s="93"/>
      <c r="I273" s="128">
        <f t="shared" ref="I273" si="657">I271-100</f>
        <v>-11100</v>
      </c>
      <c r="K273" s="93"/>
      <c r="L273" s="128">
        <f t="shared" ref="L273" si="658">L271-10</f>
        <v>-1110</v>
      </c>
      <c r="N273" s="93"/>
      <c r="O273" s="128">
        <f t="shared" ref="O273" si="659">O271-1</f>
        <v>-111</v>
      </c>
    </row>
    <row r="274" spans="2:15" ht="7.8" customHeight="1" x14ac:dyDescent="0.3">
      <c r="B274" s="92"/>
      <c r="C274" s="128"/>
      <c r="E274" s="92"/>
      <c r="F274" s="128"/>
      <c r="H274" s="92"/>
      <c r="I274" s="128"/>
      <c r="K274" s="92"/>
      <c r="L274" s="128"/>
      <c r="N274" s="92"/>
      <c r="O274" s="128"/>
    </row>
    <row r="275" spans="2:15" ht="7.8" customHeight="1" thickBot="1" x14ac:dyDescent="0.35">
      <c r="B275" s="93"/>
      <c r="C275" s="128">
        <f t="shared" ref="C275" si="660">C273-1</f>
        <v>-112</v>
      </c>
      <c r="E275" s="93"/>
      <c r="F275" s="128">
        <f t="shared" ref="F275" si="661">F273-10</f>
        <v>-1120</v>
      </c>
      <c r="H275" s="93"/>
      <c r="I275" s="128">
        <f t="shared" ref="I275" si="662">I273-100</f>
        <v>-11200</v>
      </c>
      <c r="K275" s="93"/>
      <c r="L275" s="128">
        <f t="shared" ref="L275" si="663">L273-10</f>
        <v>-1120</v>
      </c>
      <c r="N275" s="93"/>
      <c r="O275" s="128">
        <f t="shared" ref="O275" si="664">O273-1</f>
        <v>-112</v>
      </c>
    </row>
    <row r="276" spans="2:15" ht="7.8" customHeight="1" x14ac:dyDescent="0.3">
      <c r="B276" s="92"/>
      <c r="C276" s="128"/>
      <c r="E276" s="92"/>
      <c r="F276" s="128"/>
      <c r="H276" s="92"/>
      <c r="I276" s="128"/>
      <c r="K276" s="92"/>
      <c r="L276" s="128"/>
      <c r="N276" s="92"/>
      <c r="O276" s="128"/>
    </row>
    <row r="277" spans="2:15" ht="7.8" customHeight="1" thickBot="1" x14ac:dyDescent="0.35">
      <c r="B277" s="93"/>
      <c r="C277" s="128">
        <f t="shared" ref="C277" si="665">C275-1</f>
        <v>-113</v>
      </c>
      <c r="E277" s="93"/>
      <c r="F277" s="128">
        <f t="shared" ref="F277" si="666">F275-10</f>
        <v>-1130</v>
      </c>
      <c r="H277" s="93"/>
      <c r="I277" s="128">
        <f t="shared" ref="I277" si="667">I275-100</f>
        <v>-11300</v>
      </c>
      <c r="K277" s="93"/>
      <c r="L277" s="128">
        <f t="shared" ref="L277" si="668">L275-10</f>
        <v>-1130</v>
      </c>
      <c r="N277" s="93"/>
      <c r="O277" s="128">
        <f t="shared" ref="O277" si="669">O275-1</f>
        <v>-113</v>
      </c>
    </row>
    <row r="278" spans="2:15" ht="7.8" customHeight="1" x14ac:dyDescent="0.3">
      <c r="B278" s="92"/>
      <c r="C278" s="128"/>
      <c r="E278" s="92"/>
      <c r="F278" s="128"/>
      <c r="H278" s="92"/>
      <c r="I278" s="128"/>
      <c r="K278" s="92"/>
      <c r="L278" s="128"/>
      <c r="N278" s="92"/>
      <c r="O278" s="128"/>
    </row>
    <row r="279" spans="2:15" ht="7.8" customHeight="1" thickBot="1" x14ac:dyDescent="0.35">
      <c r="B279" s="93"/>
      <c r="C279" s="128">
        <f t="shared" ref="C279" si="670">C277-1</f>
        <v>-114</v>
      </c>
      <c r="E279" s="93"/>
      <c r="F279" s="128">
        <f t="shared" ref="F279" si="671">F277-10</f>
        <v>-1140</v>
      </c>
      <c r="H279" s="93"/>
      <c r="I279" s="128">
        <f t="shared" ref="I279" si="672">I277-100</f>
        <v>-11400</v>
      </c>
      <c r="K279" s="93"/>
      <c r="L279" s="128">
        <f t="shared" ref="L279" si="673">L277-10</f>
        <v>-1140</v>
      </c>
      <c r="N279" s="93"/>
      <c r="O279" s="128">
        <f t="shared" ref="O279" si="674">O277-1</f>
        <v>-114</v>
      </c>
    </row>
    <row r="280" spans="2:15" ht="7.8" customHeight="1" x14ac:dyDescent="0.3">
      <c r="B280" s="92"/>
      <c r="C280" s="128"/>
      <c r="E280" s="92"/>
      <c r="F280" s="128"/>
      <c r="H280" s="92"/>
      <c r="I280" s="128"/>
      <c r="K280" s="92"/>
      <c r="L280" s="128"/>
      <c r="N280" s="92"/>
      <c r="O280" s="128"/>
    </row>
    <row r="281" spans="2:15" ht="7.8" customHeight="1" thickBot="1" x14ac:dyDescent="0.35">
      <c r="B281" s="93"/>
      <c r="C281" s="128">
        <f t="shared" ref="C281" si="675">C279-1</f>
        <v>-115</v>
      </c>
      <c r="E281" s="93"/>
      <c r="F281" s="128">
        <f t="shared" ref="F281" si="676">F279-10</f>
        <v>-1150</v>
      </c>
      <c r="H281" s="93"/>
      <c r="I281" s="128">
        <f t="shared" ref="I281" si="677">I279-100</f>
        <v>-11500</v>
      </c>
      <c r="K281" s="93"/>
      <c r="L281" s="128">
        <f t="shared" ref="L281" si="678">L279-10</f>
        <v>-1150</v>
      </c>
      <c r="N281" s="93"/>
      <c r="O281" s="128">
        <f t="shared" ref="O281" si="679">O279-1</f>
        <v>-115</v>
      </c>
    </row>
    <row r="282" spans="2:15" ht="7.8" customHeight="1" x14ac:dyDescent="0.3">
      <c r="B282" s="92"/>
      <c r="C282" s="128"/>
      <c r="E282" s="92"/>
      <c r="F282" s="128"/>
      <c r="H282" s="92"/>
      <c r="I282" s="128"/>
      <c r="K282" s="92"/>
      <c r="L282" s="128"/>
      <c r="N282" s="92"/>
      <c r="O282" s="128"/>
    </row>
    <row r="283" spans="2:15" ht="7.8" customHeight="1" thickBot="1" x14ac:dyDescent="0.35">
      <c r="B283" s="93"/>
      <c r="C283" s="128">
        <f t="shared" ref="C283" si="680">C281-1</f>
        <v>-116</v>
      </c>
      <c r="E283" s="93"/>
      <c r="F283" s="128">
        <f t="shared" ref="F283" si="681">F281-10</f>
        <v>-1160</v>
      </c>
      <c r="H283" s="93"/>
      <c r="I283" s="128">
        <f t="shared" ref="I283" si="682">I281-100</f>
        <v>-11600</v>
      </c>
      <c r="K283" s="93"/>
      <c r="L283" s="128">
        <f t="shared" ref="L283" si="683">L281-10</f>
        <v>-1160</v>
      </c>
      <c r="N283" s="93"/>
      <c r="O283" s="128">
        <f t="shared" ref="O283" si="684">O281-1</f>
        <v>-116</v>
      </c>
    </row>
    <row r="284" spans="2:15" ht="7.8" customHeight="1" x14ac:dyDescent="0.3">
      <c r="B284" s="92"/>
      <c r="C284" s="128"/>
      <c r="E284" s="92"/>
      <c r="F284" s="128"/>
      <c r="H284" s="92"/>
      <c r="I284" s="128"/>
      <c r="K284" s="92"/>
      <c r="L284" s="128"/>
      <c r="N284" s="92"/>
      <c r="O284" s="128"/>
    </row>
    <row r="285" spans="2:15" ht="7.8" customHeight="1" thickBot="1" x14ac:dyDescent="0.35">
      <c r="B285" s="93"/>
      <c r="C285" s="128">
        <f t="shared" ref="C285" si="685">C283-1</f>
        <v>-117</v>
      </c>
      <c r="E285" s="93"/>
      <c r="F285" s="128">
        <f t="shared" ref="F285" si="686">F283-10</f>
        <v>-1170</v>
      </c>
      <c r="H285" s="93"/>
      <c r="I285" s="128">
        <f t="shared" ref="I285" si="687">I283-100</f>
        <v>-11700</v>
      </c>
      <c r="K285" s="93"/>
      <c r="L285" s="128">
        <f t="shared" ref="L285" si="688">L283-10</f>
        <v>-1170</v>
      </c>
      <c r="N285" s="93"/>
      <c r="O285" s="128">
        <f t="shared" ref="O285" si="689">O283-1</f>
        <v>-117</v>
      </c>
    </row>
    <row r="286" spans="2:15" ht="7.8" customHeight="1" x14ac:dyDescent="0.3">
      <c r="B286" s="92"/>
      <c r="C286" s="128"/>
      <c r="E286" s="92"/>
      <c r="F286" s="128"/>
      <c r="H286" s="92"/>
      <c r="I286" s="128"/>
      <c r="K286" s="92"/>
      <c r="L286" s="128"/>
      <c r="N286" s="92"/>
      <c r="O286" s="128"/>
    </row>
    <row r="287" spans="2:15" ht="7.8" customHeight="1" thickBot="1" x14ac:dyDescent="0.35">
      <c r="B287" s="93"/>
      <c r="C287" s="128">
        <f t="shared" ref="C287" si="690">C285-1</f>
        <v>-118</v>
      </c>
      <c r="E287" s="93"/>
      <c r="F287" s="128">
        <f t="shared" ref="F287" si="691">F285-10</f>
        <v>-1180</v>
      </c>
      <c r="H287" s="93"/>
      <c r="I287" s="128">
        <f t="shared" ref="I287" si="692">I285-100</f>
        <v>-11800</v>
      </c>
      <c r="K287" s="93"/>
      <c r="L287" s="128">
        <f t="shared" ref="L287" si="693">L285-10</f>
        <v>-1180</v>
      </c>
      <c r="N287" s="93"/>
      <c r="O287" s="128">
        <f t="shared" ref="O287" si="694">O285-1</f>
        <v>-118</v>
      </c>
    </row>
    <row r="288" spans="2:15" ht="7.8" customHeight="1" x14ac:dyDescent="0.3">
      <c r="B288" s="92"/>
      <c r="C288" s="128"/>
      <c r="E288" s="92"/>
      <c r="F288" s="128"/>
      <c r="H288" s="92"/>
      <c r="I288" s="128"/>
      <c r="K288" s="92"/>
      <c r="L288" s="128"/>
      <c r="N288" s="92"/>
      <c r="O288" s="128"/>
    </row>
    <row r="289" spans="2:15" ht="7.8" customHeight="1" thickBot="1" x14ac:dyDescent="0.35">
      <c r="B289" s="93"/>
      <c r="C289" s="128">
        <f t="shared" ref="C289" si="695">C287-1</f>
        <v>-119</v>
      </c>
      <c r="E289" s="93"/>
      <c r="F289" s="128">
        <f t="shared" ref="F289" si="696">F287-10</f>
        <v>-1190</v>
      </c>
      <c r="H289" s="93"/>
      <c r="I289" s="128">
        <f t="shared" ref="I289" si="697">I287-100</f>
        <v>-11900</v>
      </c>
      <c r="K289" s="93"/>
      <c r="L289" s="128">
        <f t="shared" ref="L289" si="698">L287-10</f>
        <v>-1190</v>
      </c>
      <c r="N289" s="93"/>
      <c r="O289" s="128">
        <f t="shared" ref="O289" si="699">O287-1</f>
        <v>-119</v>
      </c>
    </row>
    <row r="290" spans="2:15" ht="7.8" customHeight="1" x14ac:dyDescent="0.3">
      <c r="B290" s="92"/>
      <c r="C290" s="128"/>
      <c r="E290" s="92"/>
      <c r="F290" s="128"/>
      <c r="H290" s="92"/>
      <c r="I290" s="128"/>
      <c r="K290" s="92"/>
      <c r="L290" s="128"/>
      <c r="N290" s="92"/>
      <c r="O290" s="128"/>
    </row>
    <row r="291" spans="2:15" ht="7.8" customHeight="1" thickBot="1" x14ac:dyDescent="0.35">
      <c r="B291" s="93"/>
      <c r="C291" s="128">
        <f t="shared" ref="C291" si="700">C289-1</f>
        <v>-120</v>
      </c>
      <c r="E291" s="93"/>
      <c r="F291" s="128">
        <f t="shared" ref="F291" si="701">F289-10</f>
        <v>-1200</v>
      </c>
      <c r="H291" s="93"/>
      <c r="I291" s="128">
        <f t="shared" ref="I291" si="702">I289-100</f>
        <v>-12000</v>
      </c>
      <c r="K291" s="93"/>
      <c r="L291" s="128">
        <f t="shared" ref="L291" si="703">L289-10</f>
        <v>-1200</v>
      </c>
      <c r="N291" s="93"/>
      <c r="O291" s="128">
        <f t="shared" ref="O291" si="704">O289-1</f>
        <v>-120</v>
      </c>
    </row>
    <row r="292" spans="2:15" ht="7.8" customHeight="1" x14ac:dyDescent="0.3">
      <c r="B292" s="92"/>
      <c r="C292" s="128"/>
      <c r="E292" s="92"/>
      <c r="F292" s="128"/>
      <c r="H292" s="92"/>
      <c r="I292" s="128"/>
      <c r="K292" s="92"/>
      <c r="L292" s="128"/>
      <c r="N292" s="92"/>
      <c r="O292" s="128"/>
    </row>
    <row r="293" spans="2:15" ht="7.8" customHeight="1" thickBot="1" x14ac:dyDescent="0.35">
      <c r="B293" s="93"/>
      <c r="C293" s="128">
        <f t="shared" ref="C293" si="705">C291-1</f>
        <v>-121</v>
      </c>
      <c r="E293" s="93"/>
      <c r="F293" s="128">
        <f t="shared" ref="F293" si="706">F291-10</f>
        <v>-1210</v>
      </c>
      <c r="H293" s="93"/>
      <c r="I293" s="128">
        <f t="shared" ref="I293" si="707">I291-100</f>
        <v>-12100</v>
      </c>
      <c r="K293" s="93"/>
      <c r="L293" s="128">
        <f t="shared" ref="L293" si="708">L291-10</f>
        <v>-1210</v>
      </c>
      <c r="N293" s="93"/>
      <c r="O293" s="128">
        <f t="shared" ref="O293" si="709">O291-1</f>
        <v>-121</v>
      </c>
    </row>
    <row r="294" spans="2:15" ht="7.8" customHeight="1" x14ac:dyDescent="0.3">
      <c r="B294" s="92"/>
      <c r="C294" s="128"/>
      <c r="E294" s="92"/>
      <c r="F294" s="128"/>
      <c r="H294" s="92"/>
      <c r="I294" s="128"/>
      <c r="K294" s="92"/>
      <c r="L294" s="128"/>
      <c r="N294" s="92"/>
      <c r="O294" s="128"/>
    </row>
    <row r="295" spans="2:15" ht="7.8" customHeight="1" thickBot="1" x14ac:dyDescent="0.35">
      <c r="B295" s="93"/>
      <c r="C295" s="128">
        <f t="shared" ref="C295" si="710">C293-1</f>
        <v>-122</v>
      </c>
      <c r="E295" s="93"/>
      <c r="F295" s="128">
        <f t="shared" ref="F295" si="711">F293-10</f>
        <v>-1220</v>
      </c>
      <c r="H295" s="93"/>
      <c r="I295" s="128">
        <f t="shared" ref="I295" si="712">I293-100</f>
        <v>-12200</v>
      </c>
      <c r="K295" s="93"/>
      <c r="L295" s="128">
        <f t="shared" ref="L295" si="713">L293-10</f>
        <v>-1220</v>
      </c>
      <c r="N295" s="93"/>
      <c r="O295" s="128">
        <f t="shared" ref="O295" si="714">O293-1</f>
        <v>-122</v>
      </c>
    </row>
    <row r="296" spans="2:15" ht="7.8" customHeight="1" x14ac:dyDescent="0.3">
      <c r="B296" s="92"/>
      <c r="C296" s="128"/>
      <c r="E296" s="92"/>
      <c r="F296" s="128"/>
      <c r="H296" s="92"/>
      <c r="I296" s="128"/>
      <c r="K296" s="92"/>
      <c r="L296" s="128"/>
      <c r="N296" s="92"/>
      <c r="O296" s="128"/>
    </row>
    <row r="297" spans="2:15" ht="7.8" customHeight="1" thickBot="1" x14ac:dyDescent="0.35">
      <c r="B297" s="93"/>
      <c r="C297" s="128">
        <f t="shared" ref="C297" si="715">C295-1</f>
        <v>-123</v>
      </c>
      <c r="E297" s="93"/>
      <c r="F297" s="128">
        <f t="shared" ref="F297" si="716">F295-10</f>
        <v>-1230</v>
      </c>
      <c r="H297" s="93"/>
      <c r="I297" s="128">
        <f t="shared" ref="I297" si="717">I295-100</f>
        <v>-12300</v>
      </c>
      <c r="K297" s="93"/>
      <c r="L297" s="128">
        <f t="shared" ref="L297" si="718">L295-10</f>
        <v>-1230</v>
      </c>
      <c r="N297" s="93"/>
      <c r="O297" s="128">
        <f t="shared" ref="O297" si="719">O295-1</f>
        <v>-123</v>
      </c>
    </row>
    <row r="298" spans="2:15" ht="7.8" customHeight="1" x14ac:dyDescent="0.3">
      <c r="B298" s="92"/>
      <c r="C298" s="128"/>
      <c r="E298" s="92"/>
      <c r="F298" s="128"/>
      <c r="H298" s="92"/>
      <c r="I298" s="128"/>
      <c r="K298" s="92"/>
      <c r="L298" s="128"/>
      <c r="N298" s="92"/>
      <c r="O298" s="128"/>
    </row>
    <row r="299" spans="2:15" ht="7.8" customHeight="1" thickBot="1" x14ac:dyDescent="0.35">
      <c r="B299" s="93"/>
      <c r="C299" s="128">
        <f t="shared" ref="C299" si="720">C297-1</f>
        <v>-124</v>
      </c>
      <c r="E299" s="93"/>
      <c r="F299" s="128">
        <f t="shared" ref="F299" si="721">F297-10</f>
        <v>-1240</v>
      </c>
      <c r="H299" s="93"/>
      <c r="I299" s="128">
        <f t="shared" ref="I299" si="722">I297-100</f>
        <v>-12400</v>
      </c>
      <c r="K299" s="93"/>
      <c r="L299" s="128">
        <f t="shared" ref="L299" si="723">L297-10</f>
        <v>-1240</v>
      </c>
      <c r="N299" s="93"/>
      <c r="O299" s="128">
        <f t="shared" ref="O299" si="724">O297-1</f>
        <v>-124</v>
      </c>
    </row>
    <row r="300" spans="2:15" ht="7.8" customHeight="1" x14ac:dyDescent="0.3">
      <c r="B300" s="92"/>
      <c r="C300" s="128"/>
      <c r="E300" s="92"/>
      <c r="F300" s="128"/>
      <c r="H300" s="92"/>
      <c r="I300" s="128"/>
      <c r="K300" s="92"/>
      <c r="L300" s="128"/>
      <c r="N300" s="92"/>
      <c r="O300" s="128"/>
    </row>
    <row r="301" spans="2:15" ht="7.8" customHeight="1" thickBot="1" x14ac:dyDescent="0.35">
      <c r="B301" s="93"/>
      <c r="C301" s="128">
        <f t="shared" ref="C301" si="725">C299-1</f>
        <v>-125</v>
      </c>
      <c r="E301" s="93"/>
      <c r="F301" s="128">
        <f t="shared" ref="F301" si="726">F299-10</f>
        <v>-1250</v>
      </c>
      <c r="H301" s="93"/>
      <c r="I301" s="128">
        <f t="shared" ref="I301" si="727">I299-100</f>
        <v>-12500</v>
      </c>
      <c r="K301" s="93"/>
      <c r="L301" s="128">
        <f t="shared" ref="L301" si="728">L299-10</f>
        <v>-1250</v>
      </c>
      <c r="N301" s="93"/>
      <c r="O301" s="128">
        <f t="shared" ref="O301" si="729">O299-1</f>
        <v>-125</v>
      </c>
    </row>
    <row r="302" spans="2:15" ht="7.8" customHeight="1" x14ac:dyDescent="0.3">
      <c r="B302" s="92"/>
      <c r="C302" s="128"/>
      <c r="E302" s="92"/>
      <c r="F302" s="128"/>
      <c r="H302" s="92"/>
      <c r="I302" s="128"/>
      <c r="K302" s="92"/>
      <c r="L302" s="128"/>
      <c r="N302" s="92"/>
      <c r="O302" s="128"/>
    </row>
    <row r="303" spans="2:15" ht="7.8" customHeight="1" thickBot="1" x14ac:dyDescent="0.35">
      <c r="B303" s="93"/>
      <c r="C303" s="128">
        <f t="shared" ref="C303" si="730">C301-1</f>
        <v>-126</v>
      </c>
      <c r="E303" s="93"/>
      <c r="F303" s="128">
        <f t="shared" ref="F303" si="731">F301-10</f>
        <v>-1260</v>
      </c>
      <c r="H303" s="93"/>
      <c r="I303" s="128">
        <f t="shared" ref="I303" si="732">I301-100</f>
        <v>-12600</v>
      </c>
      <c r="K303" s="93"/>
      <c r="L303" s="128">
        <f t="shared" ref="L303" si="733">L301-10</f>
        <v>-1260</v>
      </c>
      <c r="N303" s="93"/>
      <c r="O303" s="128">
        <f t="shared" ref="O303" si="734">O301-1</f>
        <v>-126</v>
      </c>
    </row>
    <row r="304" spans="2:15" ht="7.8" customHeight="1" x14ac:dyDescent="0.3">
      <c r="B304" s="92"/>
      <c r="C304" s="128"/>
      <c r="E304" s="92"/>
      <c r="F304" s="128"/>
      <c r="H304" s="92"/>
      <c r="I304" s="128"/>
      <c r="K304" s="92"/>
      <c r="L304" s="128"/>
      <c r="N304" s="92"/>
      <c r="O304" s="128"/>
    </row>
    <row r="305" spans="2:15" ht="7.8" customHeight="1" thickBot="1" x14ac:dyDescent="0.35">
      <c r="B305" s="93"/>
      <c r="C305" s="128">
        <f t="shared" ref="C305" si="735">C303-1</f>
        <v>-127</v>
      </c>
      <c r="E305" s="93"/>
      <c r="F305" s="128">
        <f t="shared" ref="F305" si="736">F303-10</f>
        <v>-1270</v>
      </c>
      <c r="H305" s="93"/>
      <c r="I305" s="128">
        <f t="shared" ref="I305" si="737">I303-100</f>
        <v>-12700</v>
      </c>
      <c r="K305" s="93"/>
      <c r="L305" s="128">
        <f t="shared" ref="L305" si="738">L303-10</f>
        <v>-1270</v>
      </c>
      <c r="N305" s="93"/>
      <c r="O305" s="128">
        <f t="shared" ref="O305" si="739">O303-1</f>
        <v>-127</v>
      </c>
    </row>
    <row r="306" spans="2:15" ht="7.8" customHeight="1" x14ac:dyDescent="0.3">
      <c r="B306" s="92"/>
      <c r="C306" s="128"/>
      <c r="E306" s="92"/>
      <c r="F306" s="128"/>
      <c r="H306" s="92"/>
      <c r="I306" s="128"/>
      <c r="K306" s="92"/>
      <c r="L306" s="128"/>
      <c r="N306" s="92"/>
      <c r="O306" s="128"/>
    </row>
    <row r="307" spans="2:15" ht="7.8" customHeight="1" thickBot="1" x14ac:dyDescent="0.35">
      <c r="B307" s="93"/>
      <c r="C307" s="128">
        <f t="shared" ref="C307" si="740">C305-1</f>
        <v>-128</v>
      </c>
      <c r="E307" s="93"/>
      <c r="F307" s="128">
        <f t="shared" ref="F307" si="741">F305-10</f>
        <v>-1280</v>
      </c>
      <c r="H307" s="93"/>
      <c r="I307" s="128">
        <f t="shared" ref="I307" si="742">I305-100</f>
        <v>-12800</v>
      </c>
      <c r="K307" s="93"/>
      <c r="L307" s="128">
        <f t="shared" ref="L307" si="743">L305-10</f>
        <v>-1280</v>
      </c>
      <c r="N307" s="93"/>
      <c r="O307" s="128">
        <f t="shared" ref="O307" si="744">O305-1</f>
        <v>-128</v>
      </c>
    </row>
    <row r="308" spans="2:15" ht="7.8" customHeight="1" x14ac:dyDescent="0.3">
      <c r="B308" s="92"/>
      <c r="C308" s="128"/>
      <c r="E308" s="92"/>
      <c r="F308" s="128"/>
      <c r="H308" s="92"/>
      <c r="I308" s="128"/>
      <c r="K308" s="92"/>
      <c r="L308" s="128"/>
      <c r="N308" s="92"/>
      <c r="O308" s="128"/>
    </row>
    <row r="309" spans="2:15" ht="7.8" customHeight="1" thickBot="1" x14ac:dyDescent="0.35">
      <c r="B309" s="93"/>
      <c r="C309" s="128">
        <f t="shared" ref="C309" si="745">C307-1</f>
        <v>-129</v>
      </c>
      <c r="E309" s="93"/>
      <c r="F309" s="128">
        <f t="shared" ref="F309" si="746">F307-10</f>
        <v>-1290</v>
      </c>
      <c r="H309" s="93"/>
      <c r="I309" s="128">
        <f t="shared" ref="I309" si="747">I307-100</f>
        <v>-12900</v>
      </c>
      <c r="K309" s="93"/>
      <c r="L309" s="128">
        <f t="shared" ref="L309" si="748">L307-10</f>
        <v>-1290</v>
      </c>
      <c r="N309" s="93"/>
      <c r="O309" s="128">
        <f t="shared" ref="O309" si="749">O307-1</f>
        <v>-129</v>
      </c>
    </row>
    <row r="310" spans="2:15" ht="7.8" customHeight="1" x14ac:dyDescent="0.3">
      <c r="B310" s="92"/>
      <c r="C310" s="128"/>
      <c r="E310" s="92"/>
      <c r="F310" s="128"/>
      <c r="H310" s="92"/>
      <c r="I310" s="128"/>
      <c r="K310" s="92"/>
      <c r="L310" s="128"/>
      <c r="N310" s="92"/>
      <c r="O310" s="128"/>
    </row>
    <row r="311" spans="2:15" ht="7.8" customHeight="1" thickBot="1" x14ac:dyDescent="0.35">
      <c r="B311" s="93"/>
      <c r="C311" s="128">
        <f t="shared" ref="C311" si="750">C309-1</f>
        <v>-130</v>
      </c>
      <c r="E311" s="93"/>
      <c r="F311" s="128">
        <f t="shared" ref="F311" si="751">F309-10</f>
        <v>-1300</v>
      </c>
      <c r="H311" s="93"/>
      <c r="I311" s="128">
        <f t="shared" ref="I311" si="752">I309-100</f>
        <v>-13000</v>
      </c>
      <c r="K311" s="93"/>
      <c r="L311" s="128">
        <f t="shared" ref="L311" si="753">L309-10</f>
        <v>-1300</v>
      </c>
      <c r="N311" s="93"/>
      <c r="O311" s="128">
        <f t="shared" ref="O311" si="754">O309-1</f>
        <v>-130</v>
      </c>
    </row>
    <row r="312" spans="2:15" ht="7.8" customHeight="1" x14ac:dyDescent="0.3">
      <c r="B312" s="92"/>
      <c r="C312" s="128"/>
      <c r="E312" s="92"/>
      <c r="F312" s="128"/>
      <c r="H312" s="92"/>
      <c r="I312" s="128"/>
      <c r="K312" s="92"/>
      <c r="L312" s="128"/>
      <c r="N312" s="92"/>
      <c r="O312" s="128"/>
    </row>
    <row r="313" spans="2:15" ht="7.8" customHeight="1" thickBot="1" x14ac:dyDescent="0.35">
      <c r="B313" s="93"/>
      <c r="C313" s="128">
        <f t="shared" ref="C313" si="755">C311-1</f>
        <v>-131</v>
      </c>
      <c r="E313" s="93"/>
      <c r="F313" s="128">
        <f t="shared" ref="F313" si="756">F311-10</f>
        <v>-1310</v>
      </c>
      <c r="H313" s="93"/>
      <c r="I313" s="128">
        <f t="shared" ref="I313" si="757">I311-100</f>
        <v>-13100</v>
      </c>
      <c r="K313" s="93"/>
      <c r="L313" s="128">
        <f t="shared" ref="L313" si="758">L311-10</f>
        <v>-1310</v>
      </c>
      <c r="N313" s="93"/>
      <c r="O313" s="128">
        <f t="shared" ref="O313" si="759">O311-1</f>
        <v>-131</v>
      </c>
    </row>
    <row r="314" spans="2:15" ht="7.8" customHeight="1" x14ac:dyDescent="0.3">
      <c r="B314" s="92"/>
      <c r="C314" s="128"/>
      <c r="E314" s="92"/>
      <c r="F314" s="128"/>
      <c r="H314" s="92"/>
      <c r="I314" s="128"/>
      <c r="K314" s="92"/>
      <c r="L314" s="128"/>
      <c r="N314" s="92"/>
      <c r="O314" s="128"/>
    </row>
    <row r="315" spans="2:15" ht="7.8" customHeight="1" thickBot="1" x14ac:dyDescent="0.35">
      <c r="B315" s="93"/>
      <c r="C315" s="128">
        <f t="shared" ref="C315" si="760">C313-1</f>
        <v>-132</v>
      </c>
      <c r="E315" s="93"/>
      <c r="F315" s="128">
        <f t="shared" ref="F315" si="761">F313-10</f>
        <v>-1320</v>
      </c>
      <c r="H315" s="93"/>
      <c r="I315" s="128">
        <f t="shared" ref="I315" si="762">I313-100</f>
        <v>-13200</v>
      </c>
      <c r="K315" s="93"/>
      <c r="L315" s="128">
        <f t="shared" ref="L315" si="763">L313-10</f>
        <v>-1320</v>
      </c>
      <c r="N315" s="93"/>
      <c r="O315" s="128">
        <f t="shared" ref="O315" si="764">O313-1</f>
        <v>-132</v>
      </c>
    </row>
    <row r="316" spans="2:15" ht="7.8" customHeight="1" x14ac:dyDescent="0.3">
      <c r="B316" s="92"/>
      <c r="C316" s="128"/>
      <c r="E316" s="92"/>
      <c r="F316" s="128"/>
      <c r="H316" s="92"/>
      <c r="I316" s="128"/>
      <c r="K316" s="92"/>
      <c r="L316" s="128"/>
      <c r="N316" s="92"/>
      <c r="O316" s="128"/>
    </row>
    <row r="317" spans="2:15" ht="7.8" customHeight="1" thickBot="1" x14ac:dyDescent="0.35">
      <c r="B317" s="93"/>
      <c r="C317" s="128">
        <f t="shared" ref="C317" si="765">C315-1</f>
        <v>-133</v>
      </c>
      <c r="E317" s="93"/>
      <c r="F317" s="128">
        <f t="shared" ref="F317" si="766">F315-10</f>
        <v>-1330</v>
      </c>
      <c r="H317" s="93"/>
      <c r="I317" s="128">
        <f t="shared" ref="I317" si="767">I315-100</f>
        <v>-13300</v>
      </c>
      <c r="K317" s="93"/>
      <c r="L317" s="128">
        <f t="shared" ref="L317" si="768">L315-10</f>
        <v>-1330</v>
      </c>
      <c r="N317" s="93"/>
      <c r="O317" s="128">
        <f t="shared" ref="O317" si="769">O315-1</f>
        <v>-133</v>
      </c>
    </row>
    <row r="318" spans="2:15" ht="7.8" customHeight="1" x14ac:dyDescent="0.3">
      <c r="B318" s="92"/>
      <c r="C318" s="128"/>
      <c r="E318" s="92"/>
      <c r="F318" s="128"/>
      <c r="H318" s="92"/>
      <c r="I318" s="128"/>
      <c r="K318" s="92"/>
      <c r="L318" s="128"/>
      <c r="N318" s="92"/>
      <c r="O318" s="128"/>
    </row>
    <row r="319" spans="2:15" ht="7.8" customHeight="1" thickBot="1" x14ac:dyDescent="0.35">
      <c r="B319" s="93"/>
      <c r="C319" s="128">
        <f t="shared" ref="C319" si="770">C317-1</f>
        <v>-134</v>
      </c>
      <c r="E319" s="93"/>
      <c r="F319" s="128">
        <f t="shared" ref="F319" si="771">F317-10</f>
        <v>-1340</v>
      </c>
      <c r="H319" s="93"/>
      <c r="I319" s="128">
        <f t="shared" ref="I319" si="772">I317-100</f>
        <v>-13400</v>
      </c>
      <c r="K319" s="93"/>
      <c r="L319" s="128">
        <f t="shared" ref="L319" si="773">L317-10</f>
        <v>-1340</v>
      </c>
      <c r="N319" s="93"/>
      <c r="O319" s="128">
        <f t="shared" ref="O319" si="774">O317-1</f>
        <v>-134</v>
      </c>
    </row>
    <row r="320" spans="2:15" ht="7.8" customHeight="1" x14ac:dyDescent="0.3">
      <c r="B320" s="92"/>
      <c r="C320" s="128"/>
      <c r="E320" s="92"/>
      <c r="F320" s="128"/>
      <c r="H320" s="92"/>
      <c r="I320" s="128"/>
      <c r="K320" s="92"/>
      <c r="L320" s="128"/>
      <c r="N320" s="92"/>
      <c r="O320" s="128"/>
    </row>
    <row r="321" spans="2:15" ht="7.8" customHeight="1" thickBot="1" x14ac:dyDescent="0.35">
      <c r="B321" s="93"/>
      <c r="C321" s="128">
        <f t="shared" ref="C321" si="775">C319-1</f>
        <v>-135</v>
      </c>
      <c r="E321" s="93"/>
      <c r="F321" s="128">
        <f t="shared" ref="F321" si="776">F319-10</f>
        <v>-1350</v>
      </c>
      <c r="H321" s="93"/>
      <c r="I321" s="128">
        <f t="shared" ref="I321" si="777">I319-100</f>
        <v>-13500</v>
      </c>
      <c r="K321" s="93"/>
      <c r="L321" s="128">
        <f t="shared" ref="L321" si="778">L319-10</f>
        <v>-1350</v>
      </c>
      <c r="N321" s="93"/>
      <c r="O321" s="128">
        <f t="shared" ref="O321" si="779">O319-1</f>
        <v>-135</v>
      </c>
    </row>
    <row r="322" spans="2:15" ht="7.8" customHeight="1" x14ac:dyDescent="0.3">
      <c r="B322" s="92"/>
      <c r="C322" s="128"/>
      <c r="E322" s="92"/>
      <c r="F322" s="128"/>
      <c r="H322" s="92"/>
      <c r="I322" s="128"/>
      <c r="K322" s="92"/>
      <c r="L322" s="128"/>
      <c r="N322" s="92"/>
      <c r="O322" s="128"/>
    </row>
    <row r="323" spans="2:15" ht="7.8" customHeight="1" thickBot="1" x14ac:dyDescent="0.35">
      <c r="B323" s="93"/>
      <c r="C323" s="128">
        <f t="shared" ref="C323" si="780">C321-1</f>
        <v>-136</v>
      </c>
      <c r="E323" s="93"/>
      <c r="F323" s="128">
        <f t="shared" ref="F323" si="781">F321-10</f>
        <v>-1360</v>
      </c>
      <c r="H323" s="93"/>
      <c r="I323" s="128">
        <f t="shared" ref="I323" si="782">I321-100</f>
        <v>-13600</v>
      </c>
      <c r="K323" s="93"/>
      <c r="L323" s="128">
        <f t="shared" ref="L323" si="783">L321-10</f>
        <v>-1360</v>
      </c>
      <c r="N323" s="93"/>
      <c r="O323" s="128">
        <f t="shared" ref="O323" si="784">O321-1</f>
        <v>-136</v>
      </c>
    </row>
    <row r="324" spans="2:15" ht="7.8" customHeight="1" x14ac:dyDescent="0.3">
      <c r="B324" s="92"/>
      <c r="C324" s="128"/>
      <c r="E324" s="92"/>
      <c r="F324" s="128"/>
      <c r="H324" s="92"/>
      <c r="I324" s="128"/>
      <c r="K324" s="92"/>
      <c r="L324" s="128"/>
      <c r="N324" s="92"/>
      <c r="O324" s="128"/>
    </row>
    <row r="325" spans="2:15" ht="7.8" customHeight="1" thickBot="1" x14ac:dyDescent="0.35">
      <c r="B325" s="93"/>
      <c r="C325" s="128">
        <f t="shared" ref="C325" si="785">C323-1</f>
        <v>-137</v>
      </c>
      <c r="E325" s="93"/>
      <c r="F325" s="128">
        <f t="shared" ref="F325" si="786">F323-10</f>
        <v>-1370</v>
      </c>
      <c r="H325" s="93"/>
      <c r="I325" s="128">
        <f t="shared" ref="I325" si="787">I323-100</f>
        <v>-13700</v>
      </c>
      <c r="K325" s="93"/>
      <c r="L325" s="128">
        <f t="shared" ref="L325" si="788">L323-10</f>
        <v>-1370</v>
      </c>
      <c r="N325" s="93"/>
      <c r="O325" s="128">
        <f t="shared" ref="O325" si="789">O323-1</f>
        <v>-137</v>
      </c>
    </row>
    <row r="326" spans="2:15" ht="7.8" customHeight="1" x14ac:dyDescent="0.3">
      <c r="B326" s="92"/>
      <c r="C326" s="128"/>
      <c r="E326" s="92"/>
      <c r="F326" s="128"/>
      <c r="H326" s="92"/>
      <c r="I326" s="128"/>
      <c r="K326" s="92"/>
      <c r="L326" s="128"/>
      <c r="N326" s="92"/>
      <c r="O326" s="128"/>
    </row>
    <row r="327" spans="2:15" ht="7.8" customHeight="1" thickBot="1" x14ac:dyDescent="0.35">
      <c r="B327" s="93"/>
      <c r="C327" s="128">
        <f t="shared" ref="C327" si="790">C325-1</f>
        <v>-138</v>
      </c>
      <c r="E327" s="93"/>
      <c r="F327" s="128">
        <f t="shared" ref="F327" si="791">F325-10</f>
        <v>-1380</v>
      </c>
      <c r="H327" s="93"/>
      <c r="I327" s="128">
        <f t="shared" ref="I327" si="792">I325-100</f>
        <v>-13800</v>
      </c>
      <c r="K327" s="93"/>
      <c r="L327" s="128">
        <f t="shared" ref="L327" si="793">L325-10</f>
        <v>-1380</v>
      </c>
      <c r="N327" s="93"/>
      <c r="O327" s="128">
        <f t="shared" ref="O327" si="794">O325-1</f>
        <v>-138</v>
      </c>
    </row>
    <row r="328" spans="2:15" ht="7.8" customHeight="1" x14ac:dyDescent="0.3">
      <c r="B328" s="92"/>
      <c r="C328" s="128"/>
      <c r="E328" s="92"/>
      <c r="F328" s="128"/>
      <c r="H328" s="92"/>
      <c r="I328" s="128"/>
      <c r="K328" s="92"/>
      <c r="L328" s="128"/>
      <c r="N328" s="92"/>
      <c r="O328" s="128"/>
    </row>
    <row r="329" spans="2:15" ht="7.8" customHeight="1" thickBot="1" x14ac:dyDescent="0.35">
      <c r="B329" s="93"/>
      <c r="C329" s="128">
        <f t="shared" ref="C329" si="795">C327-1</f>
        <v>-139</v>
      </c>
      <c r="E329" s="93"/>
      <c r="F329" s="128">
        <f t="shared" ref="F329" si="796">F327-10</f>
        <v>-1390</v>
      </c>
      <c r="H329" s="93"/>
      <c r="I329" s="128">
        <f t="shared" ref="I329" si="797">I327-100</f>
        <v>-13900</v>
      </c>
      <c r="K329" s="93"/>
      <c r="L329" s="128">
        <f t="shared" ref="L329" si="798">L327-10</f>
        <v>-1390</v>
      </c>
      <c r="N329" s="93"/>
      <c r="O329" s="128">
        <f t="shared" ref="O329" si="799">O327-1</f>
        <v>-139</v>
      </c>
    </row>
    <row r="330" spans="2:15" ht="7.8" customHeight="1" x14ac:dyDescent="0.3">
      <c r="B330" s="92"/>
      <c r="C330" s="128"/>
      <c r="E330" s="92"/>
      <c r="F330" s="128"/>
      <c r="H330" s="92"/>
      <c r="I330" s="128"/>
      <c r="K330" s="92"/>
      <c r="L330" s="128"/>
      <c r="N330" s="92"/>
      <c r="O330" s="128"/>
    </row>
    <row r="331" spans="2:15" ht="7.8" customHeight="1" thickBot="1" x14ac:dyDescent="0.35">
      <c r="B331" s="93"/>
      <c r="C331" s="128">
        <f t="shared" ref="C331" si="800">C329-1</f>
        <v>-140</v>
      </c>
      <c r="E331" s="93"/>
      <c r="F331" s="128">
        <f t="shared" ref="F331" si="801">F329-10</f>
        <v>-1400</v>
      </c>
      <c r="H331" s="93"/>
      <c r="I331" s="128">
        <f t="shared" ref="I331" si="802">I329-100</f>
        <v>-14000</v>
      </c>
      <c r="K331" s="93"/>
      <c r="L331" s="128">
        <f t="shared" ref="L331" si="803">L329-10</f>
        <v>-1400</v>
      </c>
      <c r="N331" s="93"/>
      <c r="O331" s="128">
        <f t="shared" ref="O331" si="804">O329-1</f>
        <v>-140</v>
      </c>
    </row>
    <row r="332" spans="2:15" ht="7.8" customHeight="1" x14ac:dyDescent="0.3">
      <c r="B332" s="92"/>
      <c r="C332" s="128"/>
      <c r="E332" s="92"/>
      <c r="F332" s="128"/>
      <c r="H332" s="92"/>
      <c r="I332" s="128"/>
      <c r="K332" s="92"/>
      <c r="L332" s="128"/>
      <c r="N332" s="92"/>
      <c r="O332" s="128"/>
    </row>
    <row r="333" spans="2:15" ht="7.8" customHeight="1" thickBot="1" x14ac:dyDescent="0.35">
      <c r="B333" s="93"/>
      <c r="C333" s="128">
        <f t="shared" ref="C333" si="805">C331-1</f>
        <v>-141</v>
      </c>
      <c r="E333" s="93"/>
      <c r="F333" s="128">
        <f t="shared" ref="F333" si="806">F331-10</f>
        <v>-1410</v>
      </c>
      <c r="H333" s="93"/>
      <c r="I333" s="128">
        <f t="shared" ref="I333" si="807">I331-100</f>
        <v>-14100</v>
      </c>
      <c r="K333" s="93"/>
      <c r="L333" s="128">
        <f t="shared" ref="L333" si="808">L331-10</f>
        <v>-1410</v>
      </c>
      <c r="N333" s="93"/>
      <c r="O333" s="128">
        <f t="shared" ref="O333" si="809">O331-1</f>
        <v>-141</v>
      </c>
    </row>
    <row r="334" spans="2:15" ht="7.8" customHeight="1" x14ac:dyDescent="0.3">
      <c r="B334" s="92"/>
      <c r="C334" s="128"/>
      <c r="E334" s="92"/>
      <c r="F334" s="128"/>
      <c r="H334" s="92"/>
      <c r="I334" s="128"/>
      <c r="K334" s="92"/>
      <c r="L334" s="128"/>
      <c r="N334" s="92"/>
      <c r="O334" s="128"/>
    </row>
    <row r="335" spans="2:15" ht="7.8" customHeight="1" thickBot="1" x14ac:dyDescent="0.35">
      <c r="B335" s="93"/>
      <c r="C335" s="128">
        <f t="shared" ref="C335" si="810">C333-1</f>
        <v>-142</v>
      </c>
      <c r="E335" s="93"/>
      <c r="F335" s="128">
        <f t="shared" ref="F335" si="811">F333-10</f>
        <v>-1420</v>
      </c>
      <c r="H335" s="93"/>
      <c r="I335" s="128">
        <f t="shared" ref="I335" si="812">I333-100</f>
        <v>-14200</v>
      </c>
      <c r="K335" s="93"/>
      <c r="L335" s="128">
        <f t="shared" ref="L335" si="813">L333-10</f>
        <v>-1420</v>
      </c>
      <c r="N335" s="93"/>
      <c r="O335" s="128">
        <f t="shared" ref="O335" si="814">O333-1</f>
        <v>-142</v>
      </c>
    </row>
    <row r="336" spans="2:15" ht="7.8" customHeight="1" x14ac:dyDescent="0.3">
      <c r="B336" s="92"/>
      <c r="C336" s="128"/>
      <c r="E336" s="92"/>
      <c r="F336" s="128"/>
      <c r="H336" s="92"/>
      <c r="I336" s="128"/>
      <c r="K336" s="92"/>
      <c r="L336" s="128"/>
      <c r="N336" s="92"/>
      <c r="O336" s="128"/>
    </row>
    <row r="337" spans="2:15" ht="7.8" customHeight="1" thickBot="1" x14ac:dyDescent="0.35">
      <c r="B337" s="93"/>
      <c r="C337" s="128">
        <f t="shared" ref="C337" si="815">C335-1</f>
        <v>-143</v>
      </c>
      <c r="E337" s="93"/>
      <c r="F337" s="128">
        <f t="shared" ref="F337" si="816">F335-10</f>
        <v>-1430</v>
      </c>
      <c r="H337" s="93"/>
      <c r="I337" s="128">
        <f t="shared" ref="I337" si="817">I335-100</f>
        <v>-14300</v>
      </c>
      <c r="K337" s="93"/>
      <c r="L337" s="128">
        <f t="shared" ref="L337" si="818">L335-10</f>
        <v>-1430</v>
      </c>
      <c r="N337" s="93"/>
      <c r="O337" s="128">
        <f t="shared" ref="O337" si="819">O335-1</f>
        <v>-143</v>
      </c>
    </row>
    <row r="338" spans="2:15" ht="7.8" customHeight="1" x14ac:dyDescent="0.3">
      <c r="B338" s="92"/>
      <c r="C338" s="128"/>
      <c r="E338" s="92"/>
      <c r="F338" s="128"/>
      <c r="H338" s="92"/>
      <c r="I338" s="128"/>
      <c r="K338" s="92"/>
      <c r="L338" s="128"/>
      <c r="N338" s="92"/>
      <c r="O338" s="128"/>
    </row>
    <row r="339" spans="2:15" ht="7.8" customHeight="1" thickBot="1" x14ac:dyDescent="0.35">
      <c r="B339" s="93"/>
      <c r="C339" s="128">
        <f t="shared" ref="C339" si="820">C337-1</f>
        <v>-144</v>
      </c>
      <c r="E339" s="93"/>
      <c r="F339" s="128">
        <f t="shared" ref="F339" si="821">F337-10</f>
        <v>-1440</v>
      </c>
      <c r="H339" s="93"/>
      <c r="I339" s="128">
        <f t="shared" ref="I339" si="822">I337-100</f>
        <v>-14400</v>
      </c>
      <c r="K339" s="93"/>
      <c r="L339" s="128">
        <f t="shared" ref="L339" si="823">L337-10</f>
        <v>-1440</v>
      </c>
      <c r="N339" s="93"/>
      <c r="O339" s="128">
        <f t="shared" ref="O339" si="824">O337-1</f>
        <v>-144</v>
      </c>
    </row>
    <row r="340" spans="2:15" ht="7.8" customHeight="1" x14ac:dyDescent="0.3">
      <c r="B340" s="92"/>
      <c r="C340" s="128"/>
      <c r="E340" s="92"/>
      <c r="F340" s="128"/>
      <c r="H340" s="92"/>
      <c r="I340" s="128"/>
      <c r="K340" s="92"/>
      <c r="L340" s="128"/>
      <c r="N340" s="92"/>
      <c r="O340" s="128"/>
    </row>
    <row r="341" spans="2:15" ht="7.8" customHeight="1" thickBot="1" x14ac:dyDescent="0.35">
      <c r="B341" s="93"/>
      <c r="C341" s="128">
        <f t="shared" ref="C341" si="825">C339-1</f>
        <v>-145</v>
      </c>
      <c r="E341" s="93"/>
      <c r="F341" s="128">
        <f t="shared" ref="F341" si="826">F339-10</f>
        <v>-1450</v>
      </c>
      <c r="H341" s="93"/>
      <c r="I341" s="128">
        <f t="shared" ref="I341" si="827">I339-100</f>
        <v>-14500</v>
      </c>
      <c r="K341" s="93"/>
      <c r="L341" s="128">
        <f t="shared" ref="L341" si="828">L339-10</f>
        <v>-1450</v>
      </c>
      <c r="N341" s="93"/>
      <c r="O341" s="128">
        <f t="shared" ref="O341" si="829">O339-1</f>
        <v>-145</v>
      </c>
    </row>
    <row r="342" spans="2:15" ht="7.8" customHeight="1" x14ac:dyDescent="0.3">
      <c r="B342" s="92"/>
      <c r="C342" s="128"/>
      <c r="E342" s="92"/>
      <c r="F342" s="128"/>
      <c r="H342" s="92"/>
      <c r="I342" s="128"/>
      <c r="K342" s="92"/>
      <c r="L342" s="128"/>
      <c r="N342" s="92"/>
      <c r="O342" s="128"/>
    </row>
    <row r="343" spans="2:15" ht="7.8" customHeight="1" thickBot="1" x14ac:dyDescent="0.35">
      <c r="B343" s="93"/>
      <c r="C343" s="128">
        <f t="shared" ref="C343" si="830">C341-1</f>
        <v>-146</v>
      </c>
      <c r="E343" s="93"/>
      <c r="F343" s="128">
        <f t="shared" ref="F343" si="831">F341-10</f>
        <v>-1460</v>
      </c>
      <c r="H343" s="93"/>
      <c r="I343" s="128">
        <f t="shared" ref="I343" si="832">I341-100</f>
        <v>-14600</v>
      </c>
      <c r="K343" s="93"/>
      <c r="L343" s="128">
        <f t="shared" ref="L343" si="833">L341-10</f>
        <v>-1460</v>
      </c>
      <c r="N343" s="93"/>
      <c r="O343" s="128">
        <f t="shared" ref="O343" si="834">O341-1</f>
        <v>-146</v>
      </c>
    </row>
    <row r="344" spans="2:15" ht="7.8" customHeight="1" x14ac:dyDescent="0.3">
      <c r="B344" s="92"/>
      <c r="C344" s="128"/>
      <c r="E344" s="92"/>
      <c r="F344" s="128"/>
      <c r="H344" s="92"/>
      <c r="I344" s="128"/>
      <c r="K344" s="92"/>
      <c r="L344" s="128"/>
      <c r="N344" s="92"/>
      <c r="O344" s="128"/>
    </row>
    <row r="345" spans="2:15" ht="7.8" customHeight="1" thickBot="1" x14ac:dyDescent="0.35">
      <c r="B345" s="93"/>
      <c r="C345" s="128">
        <f t="shared" ref="C345" si="835">C343-1</f>
        <v>-147</v>
      </c>
      <c r="E345" s="93"/>
      <c r="F345" s="128">
        <f t="shared" ref="F345" si="836">F343-10</f>
        <v>-1470</v>
      </c>
      <c r="H345" s="93"/>
      <c r="I345" s="128">
        <f t="shared" ref="I345" si="837">I343-100</f>
        <v>-14700</v>
      </c>
      <c r="K345" s="93"/>
      <c r="L345" s="128">
        <f t="shared" ref="L345" si="838">L343-10</f>
        <v>-1470</v>
      </c>
      <c r="N345" s="93"/>
      <c r="O345" s="128">
        <f t="shared" ref="O345" si="839">O343-1</f>
        <v>-147</v>
      </c>
    </row>
    <row r="346" spans="2:15" ht="7.8" customHeight="1" x14ac:dyDescent="0.3">
      <c r="B346" s="92"/>
      <c r="C346" s="128"/>
      <c r="E346" s="92"/>
      <c r="F346" s="128"/>
      <c r="H346" s="92"/>
      <c r="I346" s="128"/>
      <c r="K346" s="92"/>
      <c r="L346" s="128"/>
      <c r="N346" s="92"/>
      <c r="O346" s="128"/>
    </row>
    <row r="347" spans="2:15" ht="7.8" customHeight="1" thickBot="1" x14ac:dyDescent="0.35">
      <c r="B347" s="93"/>
      <c r="C347" s="128">
        <f t="shared" ref="C347" si="840">C345-1</f>
        <v>-148</v>
      </c>
      <c r="E347" s="93"/>
      <c r="F347" s="128">
        <f t="shared" ref="F347" si="841">F345-10</f>
        <v>-1480</v>
      </c>
      <c r="H347" s="93"/>
      <c r="I347" s="128">
        <f t="shared" ref="I347" si="842">I345-100</f>
        <v>-14800</v>
      </c>
      <c r="K347" s="93"/>
      <c r="L347" s="128">
        <f t="shared" ref="L347" si="843">L345-10</f>
        <v>-1480</v>
      </c>
      <c r="N347" s="93"/>
      <c r="O347" s="128">
        <f t="shared" ref="O347" si="844">O345-1</f>
        <v>-148</v>
      </c>
    </row>
    <row r="348" spans="2:15" ht="7.8" customHeight="1" x14ac:dyDescent="0.3">
      <c r="B348" s="92"/>
      <c r="C348" s="128"/>
      <c r="E348" s="92"/>
      <c r="F348" s="128"/>
      <c r="H348" s="92"/>
      <c r="I348" s="128"/>
      <c r="K348" s="92"/>
      <c r="L348" s="128"/>
      <c r="N348" s="92"/>
      <c r="O348" s="128"/>
    </row>
    <row r="349" spans="2:15" ht="7.8" customHeight="1" thickBot="1" x14ac:dyDescent="0.35">
      <c r="B349" s="93"/>
      <c r="C349" s="128">
        <f t="shared" ref="C349" si="845">C347-1</f>
        <v>-149</v>
      </c>
      <c r="E349" s="93"/>
      <c r="F349" s="128">
        <f t="shared" ref="F349" si="846">F347-10</f>
        <v>-1490</v>
      </c>
      <c r="H349" s="93"/>
      <c r="I349" s="128">
        <f t="shared" ref="I349" si="847">I347-100</f>
        <v>-14900</v>
      </c>
      <c r="K349" s="93"/>
      <c r="L349" s="128">
        <f t="shared" ref="L349" si="848">L347-10</f>
        <v>-1490</v>
      </c>
      <c r="N349" s="93"/>
      <c r="O349" s="128">
        <f t="shared" ref="O349" si="849">O347-1</f>
        <v>-149</v>
      </c>
    </row>
    <row r="350" spans="2:15" ht="7.8" customHeight="1" x14ac:dyDescent="0.3">
      <c r="B350" s="92"/>
      <c r="C350" s="128"/>
      <c r="E350" s="92"/>
      <c r="F350" s="128"/>
      <c r="H350" s="92"/>
      <c r="I350" s="128"/>
      <c r="K350" s="92"/>
      <c r="L350" s="128"/>
      <c r="N350" s="92"/>
      <c r="O350" s="128"/>
    </row>
    <row r="351" spans="2:15" ht="7.8" customHeight="1" thickBot="1" x14ac:dyDescent="0.35">
      <c r="B351" s="93"/>
      <c r="C351" s="128">
        <f t="shared" ref="C351" si="850">C349-1</f>
        <v>-150</v>
      </c>
      <c r="E351" s="93"/>
      <c r="F351" s="128">
        <f t="shared" ref="F351" si="851">F349-10</f>
        <v>-1500</v>
      </c>
      <c r="H351" s="93"/>
      <c r="I351" s="128">
        <f t="shared" ref="I351" si="852">I349-100</f>
        <v>-15000</v>
      </c>
      <c r="K351" s="93"/>
      <c r="L351" s="128">
        <f t="shared" ref="L351" si="853">L349-10</f>
        <v>-1500</v>
      </c>
      <c r="N351" s="93"/>
      <c r="O351" s="128">
        <f t="shared" ref="O351" si="854">O349-1</f>
        <v>-150</v>
      </c>
    </row>
    <row r="352" spans="2:15" ht="7.8" customHeight="1" x14ac:dyDescent="0.3">
      <c r="B352" s="92"/>
      <c r="C352" s="128"/>
      <c r="E352" s="92"/>
      <c r="F352" s="128"/>
      <c r="H352" s="92"/>
      <c r="I352" s="128"/>
      <c r="K352" s="92"/>
      <c r="L352" s="128"/>
      <c r="N352" s="92"/>
      <c r="O352" s="128"/>
    </row>
    <row r="353" spans="2:15" ht="7.8" customHeight="1" thickBot="1" x14ac:dyDescent="0.35">
      <c r="B353" s="93"/>
      <c r="C353" s="128">
        <f t="shared" ref="C353" si="855">C351-1</f>
        <v>-151</v>
      </c>
      <c r="E353" s="93"/>
      <c r="F353" s="128">
        <f t="shared" ref="F353" si="856">F351-10</f>
        <v>-1510</v>
      </c>
      <c r="H353" s="93"/>
      <c r="I353" s="128">
        <f t="shared" ref="I353" si="857">I351-100</f>
        <v>-15100</v>
      </c>
      <c r="K353" s="93"/>
      <c r="L353" s="128">
        <f t="shared" ref="L353" si="858">L351-10</f>
        <v>-1510</v>
      </c>
      <c r="N353" s="93"/>
      <c r="O353" s="128">
        <f t="shared" ref="O353" si="859">O351-1</f>
        <v>-151</v>
      </c>
    </row>
    <row r="354" spans="2:15" ht="7.8" customHeight="1" x14ac:dyDescent="0.3">
      <c r="B354" s="92"/>
      <c r="C354" s="128"/>
      <c r="E354" s="92"/>
      <c r="F354" s="128"/>
      <c r="H354" s="92"/>
      <c r="I354" s="128"/>
      <c r="K354" s="92"/>
      <c r="L354" s="128"/>
      <c r="N354" s="92"/>
      <c r="O354" s="128"/>
    </row>
    <row r="355" spans="2:15" ht="7.8" customHeight="1" thickBot="1" x14ac:dyDescent="0.35">
      <c r="B355" s="93"/>
      <c r="C355" s="128">
        <f t="shared" ref="C355" si="860">C353-1</f>
        <v>-152</v>
      </c>
      <c r="E355" s="93"/>
      <c r="F355" s="128">
        <f t="shared" ref="F355" si="861">F353-10</f>
        <v>-1520</v>
      </c>
      <c r="H355" s="93"/>
      <c r="I355" s="128">
        <f t="shared" ref="I355" si="862">I353-100</f>
        <v>-15200</v>
      </c>
      <c r="K355" s="93"/>
      <c r="L355" s="128">
        <f t="shared" ref="L355" si="863">L353-10</f>
        <v>-1520</v>
      </c>
      <c r="N355" s="93"/>
      <c r="O355" s="128">
        <f t="shared" ref="O355" si="864">O353-1</f>
        <v>-152</v>
      </c>
    </row>
    <row r="356" spans="2:15" ht="7.8" customHeight="1" x14ac:dyDescent="0.3">
      <c r="B356" s="92"/>
      <c r="C356" s="128"/>
      <c r="E356" s="92"/>
      <c r="F356" s="128"/>
      <c r="H356" s="92"/>
      <c r="I356" s="128"/>
      <c r="K356" s="92"/>
      <c r="L356" s="128"/>
      <c r="N356" s="92"/>
      <c r="O356" s="128"/>
    </row>
    <row r="357" spans="2:15" ht="7.8" customHeight="1" thickBot="1" x14ac:dyDescent="0.35">
      <c r="B357" s="93"/>
      <c r="C357" s="128">
        <f t="shared" ref="C357" si="865">C355-1</f>
        <v>-153</v>
      </c>
      <c r="E357" s="93"/>
      <c r="F357" s="128">
        <f t="shared" ref="F357" si="866">F355-10</f>
        <v>-1530</v>
      </c>
      <c r="H357" s="93"/>
      <c r="I357" s="128">
        <f t="shared" ref="I357" si="867">I355-100</f>
        <v>-15300</v>
      </c>
      <c r="K357" s="93"/>
      <c r="L357" s="128">
        <f t="shared" ref="L357" si="868">L355-10</f>
        <v>-1530</v>
      </c>
      <c r="N357" s="93"/>
      <c r="O357" s="128">
        <f t="shared" ref="O357" si="869">O355-1</f>
        <v>-153</v>
      </c>
    </row>
    <row r="358" spans="2:15" ht="7.8" customHeight="1" x14ac:dyDescent="0.3">
      <c r="B358" s="92"/>
      <c r="C358" s="128"/>
      <c r="E358" s="92"/>
      <c r="F358" s="128"/>
      <c r="H358" s="92"/>
      <c r="I358" s="128"/>
      <c r="K358" s="92"/>
      <c r="L358" s="128"/>
      <c r="N358" s="92"/>
      <c r="O358" s="128"/>
    </row>
    <row r="359" spans="2:15" ht="7.8" customHeight="1" thickBot="1" x14ac:dyDescent="0.35">
      <c r="B359" s="93"/>
      <c r="C359" s="128">
        <f t="shared" ref="C359" si="870">C357-1</f>
        <v>-154</v>
      </c>
      <c r="E359" s="93"/>
      <c r="F359" s="128">
        <f t="shared" ref="F359" si="871">F357-10</f>
        <v>-1540</v>
      </c>
      <c r="H359" s="93"/>
      <c r="I359" s="128">
        <f t="shared" ref="I359" si="872">I357-100</f>
        <v>-15400</v>
      </c>
      <c r="K359" s="93"/>
      <c r="L359" s="128">
        <f t="shared" ref="L359" si="873">L357-10</f>
        <v>-1540</v>
      </c>
      <c r="N359" s="93"/>
      <c r="O359" s="128">
        <f t="shared" ref="O359" si="874">O357-1</f>
        <v>-154</v>
      </c>
    </row>
    <row r="360" spans="2:15" ht="7.8" customHeight="1" x14ac:dyDescent="0.3">
      <c r="B360" s="92"/>
      <c r="C360" s="128"/>
      <c r="E360" s="92"/>
      <c r="F360" s="128"/>
      <c r="H360" s="92"/>
      <c r="I360" s="128"/>
      <c r="K360" s="92"/>
      <c r="L360" s="128"/>
      <c r="N360" s="92"/>
      <c r="O360" s="128"/>
    </row>
    <row r="361" spans="2:15" ht="7.8" customHeight="1" thickBot="1" x14ac:dyDescent="0.35">
      <c r="B361" s="93"/>
      <c r="C361" s="128">
        <f t="shared" ref="C361" si="875">C359-1</f>
        <v>-155</v>
      </c>
      <c r="E361" s="93"/>
      <c r="F361" s="128">
        <f t="shared" ref="F361" si="876">F359-10</f>
        <v>-1550</v>
      </c>
      <c r="H361" s="93"/>
      <c r="I361" s="128">
        <f t="shared" ref="I361" si="877">I359-100</f>
        <v>-15500</v>
      </c>
      <c r="K361" s="93"/>
      <c r="L361" s="128">
        <f t="shared" ref="L361" si="878">L359-10</f>
        <v>-1550</v>
      </c>
      <c r="N361" s="93"/>
      <c r="O361" s="128">
        <f t="shared" ref="O361" si="879">O359-1</f>
        <v>-155</v>
      </c>
    </row>
    <row r="362" spans="2:15" ht="7.8" customHeight="1" x14ac:dyDescent="0.3">
      <c r="B362" s="92"/>
      <c r="C362" s="128"/>
      <c r="E362" s="92"/>
      <c r="F362" s="128"/>
      <c r="H362" s="92"/>
      <c r="I362" s="128"/>
      <c r="K362" s="92"/>
      <c r="L362" s="128"/>
      <c r="N362" s="92"/>
      <c r="O362" s="128"/>
    </row>
    <row r="363" spans="2:15" ht="7.8" customHeight="1" thickBot="1" x14ac:dyDescent="0.35">
      <c r="B363" s="93"/>
      <c r="C363" s="128">
        <f t="shared" ref="C363" si="880">C361-1</f>
        <v>-156</v>
      </c>
      <c r="E363" s="93"/>
      <c r="F363" s="128">
        <f t="shared" ref="F363" si="881">F361-10</f>
        <v>-1560</v>
      </c>
      <c r="H363" s="93"/>
      <c r="I363" s="128">
        <f t="shared" ref="I363" si="882">I361-100</f>
        <v>-15600</v>
      </c>
      <c r="K363" s="93"/>
      <c r="L363" s="128">
        <f t="shared" ref="L363" si="883">L361-10</f>
        <v>-1560</v>
      </c>
      <c r="N363" s="93"/>
      <c r="O363" s="128">
        <f t="shared" ref="O363" si="884">O361-1</f>
        <v>-156</v>
      </c>
    </row>
    <row r="364" spans="2:15" ht="7.8" customHeight="1" x14ac:dyDescent="0.3">
      <c r="B364" s="92"/>
      <c r="C364" s="128"/>
      <c r="E364" s="92"/>
      <c r="F364" s="128"/>
      <c r="H364" s="92"/>
      <c r="I364" s="128"/>
      <c r="K364" s="92"/>
      <c r="L364" s="128"/>
      <c r="N364" s="92"/>
      <c r="O364" s="128"/>
    </row>
    <row r="365" spans="2:15" ht="7.8" customHeight="1" thickBot="1" x14ac:dyDescent="0.35">
      <c r="B365" s="93"/>
      <c r="C365" s="128">
        <f t="shared" ref="C365" si="885">C363-1</f>
        <v>-157</v>
      </c>
      <c r="E365" s="93"/>
      <c r="F365" s="128">
        <f t="shared" ref="F365" si="886">F363-10</f>
        <v>-1570</v>
      </c>
      <c r="H365" s="93"/>
      <c r="I365" s="128">
        <f t="shared" ref="I365" si="887">I363-100</f>
        <v>-15700</v>
      </c>
      <c r="K365" s="93"/>
      <c r="L365" s="128">
        <f t="shared" ref="L365" si="888">L363-10</f>
        <v>-1570</v>
      </c>
      <c r="N365" s="93"/>
      <c r="O365" s="128">
        <f t="shared" ref="O365" si="889">O363-1</f>
        <v>-157</v>
      </c>
    </row>
    <row r="366" spans="2:15" ht="7.8" customHeight="1" x14ac:dyDescent="0.3">
      <c r="B366" s="92"/>
      <c r="C366" s="128"/>
      <c r="E366" s="92"/>
      <c r="F366" s="128"/>
      <c r="H366" s="92"/>
      <c r="I366" s="128"/>
      <c r="K366" s="92"/>
      <c r="L366" s="128"/>
      <c r="N366" s="92"/>
      <c r="O366" s="128"/>
    </row>
    <row r="367" spans="2:15" ht="7.8" customHeight="1" thickBot="1" x14ac:dyDescent="0.35">
      <c r="B367" s="93"/>
      <c r="C367" s="128">
        <f t="shared" ref="C367" si="890">C365-1</f>
        <v>-158</v>
      </c>
      <c r="E367" s="93"/>
      <c r="F367" s="128">
        <f t="shared" ref="F367" si="891">F365-10</f>
        <v>-1580</v>
      </c>
      <c r="H367" s="93"/>
      <c r="I367" s="128">
        <f t="shared" ref="I367" si="892">I365-100</f>
        <v>-15800</v>
      </c>
      <c r="K367" s="93"/>
      <c r="L367" s="128">
        <f t="shared" ref="L367" si="893">L365-10</f>
        <v>-1580</v>
      </c>
      <c r="N367" s="93"/>
      <c r="O367" s="128">
        <f t="shared" ref="O367" si="894">O365-1</f>
        <v>-158</v>
      </c>
    </row>
    <row r="368" spans="2:15" ht="7.8" customHeight="1" x14ac:dyDescent="0.3">
      <c r="B368" s="92"/>
      <c r="C368" s="128"/>
      <c r="E368" s="92"/>
      <c r="F368" s="128"/>
      <c r="H368" s="92"/>
      <c r="I368" s="128"/>
      <c r="K368" s="92"/>
      <c r="L368" s="128"/>
      <c r="N368" s="92"/>
      <c r="O368" s="128"/>
    </row>
    <row r="369" spans="2:15" ht="7.8" customHeight="1" thickBot="1" x14ac:dyDescent="0.35">
      <c r="B369" s="93"/>
      <c r="C369" s="128">
        <f t="shared" ref="C369" si="895">C367-1</f>
        <v>-159</v>
      </c>
      <c r="E369" s="93"/>
      <c r="F369" s="128">
        <f t="shared" ref="F369" si="896">F367-10</f>
        <v>-1590</v>
      </c>
      <c r="H369" s="93"/>
      <c r="I369" s="128">
        <f t="shared" ref="I369" si="897">I367-100</f>
        <v>-15900</v>
      </c>
      <c r="K369" s="93"/>
      <c r="L369" s="128">
        <f t="shared" ref="L369" si="898">L367-10</f>
        <v>-1590</v>
      </c>
      <c r="N369" s="93"/>
      <c r="O369" s="128">
        <f t="shared" ref="O369" si="899">O367-1</f>
        <v>-159</v>
      </c>
    </row>
    <row r="370" spans="2:15" ht="7.8" customHeight="1" x14ac:dyDescent="0.3">
      <c r="B370" s="92"/>
      <c r="C370" s="128"/>
      <c r="E370" s="92"/>
      <c r="F370" s="128"/>
      <c r="H370" s="92"/>
      <c r="I370" s="128"/>
      <c r="K370" s="92"/>
      <c r="L370" s="128"/>
      <c r="N370" s="92"/>
      <c r="O370" s="128"/>
    </row>
    <row r="371" spans="2:15" ht="7.8" customHeight="1" thickBot="1" x14ac:dyDescent="0.35">
      <c r="B371" s="93"/>
      <c r="C371" s="128">
        <f t="shared" ref="C371" si="900">C369-1</f>
        <v>-160</v>
      </c>
      <c r="E371" s="93"/>
      <c r="F371" s="128">
        <f t="shared" ref="F371" si="901">F369-10</f>
        <v>-1600</v>
      </c>
      <c r="H371" s="93"/>
      <c r="I371" s="128">
        <f t="shared" ref="I371" si="902">I369-100</f>
        <v>-16000</v>
      </c>
      <c r="K371" s="93"/>
      <c r="L371" s="128">
        <f t="shared" ref="L371" si="903">L369-10</f>
        <v>-1600</v>
      </c>
      <c r="N371" s="93"/>
      <c r="O371" s="128">
        <f t="shared" ref="O371" si="904">O369-1</f>
        <v>-160</v>
      </c>
    </row>
    <row r="372" spans="2:15" ht="7.8" customHeight="1" x14ac:dyDescent="0.3">
      <c r="B372" s="92"/>
      <c r="C372" s="128"/>
      <c r="E372" s="92"/>
      <c r="F372" s="128"/>
      <c r="H372" s="92"/>
      <c r="I372" s="128"/>
      <c r="K372" s="92"/>
      <c r="L372" s="128"/>
      <c r="N372" s="92"/>
      <c r="O372" s="128"/>
    </row>
    <row r="373" spans="2:15" ht="7.8" customHeight="1" thickBot="1" x14ac:dyDescent="0.35">
      <c r="B373" s="93"/>
      <c r="C373" s="128">
        <f t="shared" ref="C373" si="905">C371-1</f>
        <v>-161</v>
      </c>
      <c r="E373" s="93"/>
      <c r="F373" s="128">
        <f t="shared" ref="F373" si="906">F371-10</f>
        <v>-1610</v>
      </c>
      <c r="H373" s="93"/>
      <c r="I373" s="128">
        <f t="shared" ref="I373" si="907">I371-100</f>
        <v>-16100</v>
      </c>
      <c r="K373" s="93"/>
      <c r="L373" s="128">
        <f t="shared" ref="L373" si="908">L371-10</f>
        <v>-1610</v>
      </c>
      <c r="N373" s="93"/>
      <c r="O373" s="128">
        <f t="shared" ref="O373" si="909">O371-1</f>
        <v>-161</v>
      </c>
    </row>
    <row r="374" spans="2:15" ht="7.8" customHeight="1" x14ac:dyDescent="0.3">
      <c r="B374" s="92"/>
      <c r="C374" s="128"/>
      <c r="E374" s="92"/>
      <c r="F374" s="128"/>
      <c r="H374" s="92"/>
      <c r="I374" s="128"/>
      <c r="K374" s="92"/>
      <c r="L374" s="128"/>
      <c r="N374" s="92"/>
      <c r="O374" s="128"/>
    </row>
    <row r="375" spans="2:15" ht="7.8" customHeight="1" thickBot="1" x14ac:dyDescent="0.35">
      <c r="B375" s="93"/>
      <c r="C375" s="128">
        <f t="shared" ref="C375" si="910">C373-1</f>
        <v>-162</v>
      </c>
      <c r="E375" s="93"/>
      <c r="F375" s="128">
        <f t="shared" ref="F375" si="911">F373-10</f>
        <v>-1620</v>
      </c>
      <c r="H375" s="93"/>
      <c r="I375" s="128">
        <f t="shared" ref="I375" si="912">I373-100</f>
        <v>-16200</v>
      </c>
      <c r="K375" s="93"/>
      <c r="L375" s="128">
        <f t="shared" ref="L375" si="913">L373-10</f>
        <v>-1620</v>
      </c>
      <c r="N375" s="93"/>
      <c r="O375" s="128">
        <f t="shared" ref="O375" si="914">O373-1</f>
        <v>-162</v>
      </c>
    </row>
    <row r="376" spans="2:15" ht="7.8" customHeight="1" x14ac:dyDescent="0.3">
      <c r="B376" s="92"/>
      <c r="C376" s="128"/>
      <c r="E376" s="92"/>
      <c r="F376" s="128"/>
      <c r="H376" s="92"/>
      <c r="I376" s="128"/>
      <c r="K376" s="92"/>
      <c r="L376" s="128"/>
      <c r="N376" s="92"/>
      <c r="O376" s="128"/>
    </row>
    <row r="377" spans="2:15" ht="7.8" customHeight="1" thickBot="1" x14ac:dyDescent="0.35">
      <c r="B377" s="93"/>
      <c r="C377" s="128">
        <f t="shared" ref="C377" si="915">C375-1</f>
        <v>-163</v>
      </c>
      <c r="E377" s="93"/>
      <c r="F377" s="128">
        <f t="shared" ref="F377" si="916">F375-10</f>
        <v>-1630</v>
      </c>
      <c r="H377" s="93"/>
      <c r="I377" s="128">
        <f t="shared" ref="I377" si="917">I375-100</f>
        <v>-16300</v>
      </c>
      <c r="K377" s="93"/>
      <c r="L377" s="128">
        <f t="shared" ref="L377" si="918">L375-10</f>
        <v>-1630</v>
      </c>
      <c r="N377" s="93"/>
      <c r="O377" s="128">
        <f t="shared" ref="O377" si="919">O375-1</f>
        <v>-163</v>
      </c>
    </row>
    <row r="378" spans="2:15" ht="7.8" customHeight="1" x14ac:dyDescent="0.3">
      <c r="B378" s="92"/>
      <c r="C378" s="128"/>
      <c r="E378" s="92"/>
      <c r="F378" s="128"/>
      <c r="H378" s="92"/>
      <c r="I378" s="128"/>
      <c r="K378" s="92"/>
      <c r="L378" s="128"/>
      <c r="N378" s="92"/>
      <c r="O378" s="128"/>
    </row>
    <row r="379" spans="2:15" ht="7.8" customHeight="1" thickBot="1" x14ac:dyDescent="0.35">
      <c r="B379" s="93"/>
      <c r="C379" s="128">
        <f t="shared" ref="C379" si="920">C377-1</f>
        <v>-164</v>
      </c>
      <c r="E379" s="93"/>
      <c r="F379" s="128">
        <f t="shared" ref="F379" si="921">F377-10</f>
        <v>-1640</v>
      </c>
      <c r="H379" s="93"/>
      <c r="I379" s="128">
        <f t="shared" ref="I379" si="922">I377-100</f>
        <v>-16400</v>
      </c>
      <c r="K379" s="93"/>
      <c r="L379" s="128">
        <f t="shared" ref="L379" si="923">L377-10</f>
        <v>-1640</v>
      </c>
      <c r="N379" s="93"/>
      <c r="O379" s="128">
        <f t="shared" ref="O379" si="924">O377-1</f>
        <v>-164</v>
      </c>
    </row>
    <row r="380" spans="2:15" ht="7.8" customHeight="1" x14ac:dyDescent="0.3">
      <c r="B380" s="92"/>
      <c r="C380" s="128"/>
      <c r="E380" s="92"/>
      <c r="F380" s="128"/>
      <c r="H380" s="92"/>
      <c r="I380" s="128"/>
      <c r="K380" s="92"/>
      <c r="L380" s="128"/>
      <c r="N380" s="92"/>
      <c r="O380" s="128"/>
    </row>
    <row r="381" spans="2:15" ht="7.8" customHeight="1" thickBot="1" x14ac:dyDescent="0.35">
      <c r="B381" s="93"/>
      <c r="C381" s="128">
        <f t="shared" ref="C381" si="925">C379-1</f>
        <v>-165</v>
      </c>
      <c r="E381" s="93"/>
      <c r="F381" s="128">
        <f t="shared" ref="F381" si="926">F379-10</f>
        <v>-1650</v>
      </c>
      <c r="H381" s="93"/>
      <c r="I381" s="128">
        <f t="shared" ref="I381" si="927">I379-100</f>
        <v>-16500</v>
      </c>
      <c r="K381" s="93"/>
      <c r="L381" s="128">
        <f t="shared" ref="L381" si="928">L379-10</f>
        <v>-1650</v>
      </c>
      <c r="N381" s="93"/>
      <c r="O381" s="128">
        <f t="shared" ref="O381" si="929">O379-1</f>
        <v>-165</v>
      </c>
    </row>
    <row r="382" spans="2:15" ht="7.8" customHeight="1" x14ac:dyDescent="0.3">
      <c r="B382" s="92"/>
      <c r="C382" s="128"/>
      <c r="E382" s="92"/>
      <c r="F382" s="128"/>
      <c r="H382" s="92"/>
      <c r="I382" s="128"/>
      <c r="K382" s="92"/>
      <c r="L382" s="128"/>
      <c r="N382" s="92"/>
      <c r="O382" s="128"/>
    </row>
    <row r="383" spans="2:15" ht="7.8" customHeight="1" thickBot="1" x14ac:dyDescent="0.35">
      <c r="B383" s="93"/>
      <c r="C383" s="128">
        <f t="shared" ref="C383" si="930">C381-1</f>
        <v>-166</v>
      </c>
      <c r="E383" s="93"/>
      <c r="F383" s="128">
        <f t="shared" ref="F383" si="931">F381-10</f>
        <v>-1660</v>
      </c>
      <c r="H383" s="93"/>
      <c r="I383" s="128">
        <f t="shared" ref="I383" si="932">I381-100</f>
        <v>-16600</v>
      </c>
      <c r="K383" s="93"/>
      <c r="L383" s="128">
        <f t="shared" ref="L383" si="933">L381-10</f>
        <v>-1660</v>
      </c>
      <c r="N383" s="93"/>
      <c r="O383" s="128">
        <f t="shared" ref="O383" si="934">O381-1</f>
        <v>-166</v>
      </c>
    </row>
    <row r="384" spans="2:15" ht="7.8" customHeight="1" x14ac:dyDescent="0.3">
      <c r="B384" s="92"/>
      <c r="C384" s="128"/>
      <c r="E384" s="92"/>
      <c r="F384" s="128"/>
      <c r="H384" s="92"/>
      <c r="I384" s="128"/>
      <c r="K384" s="92"/>
      <c r="L384" s="128"/>
      <c r="N384" s="92"/>
      <c r="O384" s="128"/>
    </row>
    <row r="385" spans="2:15" ht="7.8" customHeight="1" thickBot="1" x14ac:dyDescent="0.35">
      <c r="B385" s="93"/>
      <c r="C385" s="128">
        <f t="shared" ref="C385" si="935">C383-1</f>
        <v>-167</v>
      </c>
      <c r="E385" s="93"/>
      <c r="F385" s="128">
        <f t="shared" ref="F385" si="936">F383-10</f>
        <v>-1670</v>
      </c>
      <c r="H385" s="93"/>
      <c r="I385" s="128">
        <f t="shared" ref="I385" si="937">I383-100</f>
        <v>-16700</v>
      </c>
      <c r="K385" s="93"/>
      <c r="L385" s="128">
        <f t="shared" ref="L385" si="938">L383-10</f>
        <v>-1670</v>
      </c>
      <c r="N385" s="93"/>
      <c r="O385" s="128">
        <f t="shared" ref="O385" si="939">O383-1</f>
        <v>-167</v>
      </c>
    </row>
    <row r="386" spans="2:15" ht="7.8" customHeight="1" x14ac:dyDescent="0.3">
      <c r="B386" s="92"/>
      <c r="C386" s="128"/>
      <c r="E386" s="92"/>
      <c r="F386" s="128"/>
      <c r="H386" s="92"/>
      <c r="I386" s="128"/>
      <c r="K386" s="92"/>
      <c r="L386" s="128"/>
      <c r="N386" s="92"/>
      <c r="O386" s="128"/>
    </row>
    <row r="387" spans="2:15" ht="7.8" customHeight="1" thickBot="1" x14ac:dyDescent="0.35">
      <c r="B387" s="93"/>
      <c r="C387" s="128">
        <f t="shared" ref="C387" si="940">C385-1</f>
        <v>-168</v>
      </c>
      <c r="E387" s="93"/>
      <c r="F387" s="128">
        <f t="shared" ref="F387" si="941">F385-10</f>
        <v>-1680</v>
      </c>
      <c r="H387" s="93"/>
      <c r="I387" s="128">
        <f t="shared" ref="I387" si="942">I385-100</f>
        <v>-16800</v>
      </c>
      <c r="K387" s="93"/>
      <c r="L387" s="128">
        <f t="shared" ref="L387" si="943">L385-10</f>
        <v>-1680</v>
      </c>
      <c r="N387" s="93"/>
      <c r="O387" s="128">
        <f t="shared" ref="O387" si="944">O385-1</f>
        <v>-168</v>
      </c>
    </row>
    <row r="388" spans="2:15" ht="7.8" customHeight="1" x14ac:dyDescent="0.3">
      <c r="B388" s="92"/>
      <c r="C388" s="128"/>
      <c r="E388" s="92"/>
      <c r="F388" s="128"/>
      <c r="H388" s="92"/>
      <c r="I388" s="128"/>
      <c r="K388" s="92"/>
      <c r="L388" s="128"/>
      <c r="N388" s="92"/>
      <c r="O388" s="128"/>
    </row>
    <row r="389" spans="2:15" ht="7.8" customHeight="1" thickBot="1" x14ac:dyDescent="0.35">
      <c r="B389" s="93"/>
      <c r="C389" s="128">
        <f t="shared" ref="C389" si="945">C387-1</f>
        <v>-169</v>
      </c>
      <c r="E389" s="93"/>
      <c r="F389" s="128">
        <f t="shared" ref="F389" si="946">F387-10</f>
        <v>-1690</v>
      </c>
      <c r="H389" s="93"/>
      <c r="I389" s="128">
        <f t="shared" ref="I389" si="947">I387-100</f>
        <v>-16900</v>
      </c>
      <c r="K389" s="93"/>
      <c r="L389" s="128">
        <f t="shared" ref="L389" si="948">L387-10</f>
        <v>-1690</v>
      </c>
      <c r="N389" s="93"/>
      <c r="O389" s="128">
        <f t="shared" ref="O389" si="949">O387-1</f>
        <v>-169</v>
      </c>
    </row>
    <row r="390" spans="2:15" ht="7.8" customHeight="1" x14ac:dyDescent="0.3">
      <c r="B390" s="92"/>
      <c r="C390" s="128"/>
      <c r="E390" s="92"/>
      <c r="F390" s="128"/>
      <c r="H390" s="92"/>
      <c r="I390" s="128"/>
      <c r="K390" s="92"/>
      <c r="L390" s="128"/>
      <c r="N390" s="92"/>
      <c r="O390" s="128"/>
    </row>
    <row r="391" spans="2:15" ht="7.8" customHeight="1" thickBot="1" x14ac:dyDescent="0.35">
      <c r="B391" s="93"/>
      <c r="C391" s="128">
        <f t="shared" ref="C391" si="950">C389-1</f>
        <v>-170</v>
      </c>
      <c r="E391" s="93"/>
      <c r="F391" s="128">
        <f t="shared" ref="F391" si="951">F389-10</f>
        <v>-1700</v>
      </c>
      <c r="H391" s="93"/>
      <c r="I391" s="128">
        <f t="shared" ref="I391" si="952">I389-100</f>
        <v>-17000</v>
      </c>
      <c r="K391" s="93"/>
      <c r="L391" s="128">
        <f t="shared" ref="L391" si="953">L389-10</f>
        <v>-1700</v>
      </c>
      <c r="N391" s="93"/>
      <c r="O391" s="128">
        <f t="shared" ref="O391" si="954">O389-1</f>
        <v>-170</v>
      </c>
    </row>
    <row r="392" spans="2:15" ht="7.8" customHeight="1" x14ac:dyDescent="0.3">
      <c r="B392" s="92"/>
      <c r="C392" s="128"/>
      <c r="E392" s="92"/>
      <c r="F392" s="128"/>
      <c r="H392" s="92"/>
      <c r="I392" s="128"/>
      <c r="K392" s="92"/>
      <c r="L392" s="128"/>
      <c r="N392" s="92"/>
      <c r="O392" s="128"/>
    </row>
    <row r="393" spans="2:15" ht="7.8" customHeight="1" thickBot="1" x14ac:dyDescent="0.35">
      <c r="B393" s="93"/>
      <c r="C393" s="128">
        <f t="shared" ref="C393" si="955">C391-1</f>
        <v>-171</v>
      </c>
      <c r="E393" s="93"/>
      <c r="F393" s="128">
        <f t="shared" ref="F393" si="956">F391-10</f>
        <v>-1710</v>
      </c>
      <c r="H393" s="93"/>
      <c r="I393" s="128">
        <f t="shared" ref="I393" si="957">I391-100</f>
        <v>-17100</v>
      </c>
      <c r="K393" s="93"/>
      <c r="L393" s="128">
        <f t="shared" ref="L393" si="958">L391-10</f>
        <v>-1710</v>
      </c>
      <c r="N393" s="93"/>
      <c r="O393" s="128">
        <f t="shared" ref="O393" si="959">O391-1</f>
        <v>-171</v>
      </c>
    </row>
    <row r="394" spans="2:15" ht="7.8" customHeight="1" x14ac:dyDescent="0.3">
      <c r="B394" s="92"/>
      <c r="C394" s="128"/>
      <c r="E394" s="92"/>
      <c r="F394" s="128"/>
      <c r="H394" s="92"/>
      <c r="I394" s="128"/>
      <c r="K394" s="92"/>
      <c r="L394" s="128"/>
      <c r="N394" s="92"/>
      <c r="O394" s="128"/>
    </row>
    <row r="395" spans="2:15" ht="7.8" customHeight="1" thickBot="1" x14ac:dyDescent="0.35">
      <c r="B395" s="93"/>
      <c r="C395" s="128">
        <f t="shared" ref="C395" si="960">C393-1</f>
        <v>-172</v>
      </c>
      <c r="E395" s="93"/>
      <c r="F395" s="128">
        <f t="shared" ref="F395" si="961">F393-10</f>
        <v>-1720</v>
      </c>
      <c r="H395" s="93"/>
      <c r="I395" s="128">
        <f t="shared" ref="I395" si="962">I393-100</f>
        <v>-17200</v>
      </c>
      <c r="K395" s="93"/>
      <c r="L395" s="128">
        <f t="shared" ref="L395" si="963">L393-10</f>
        <v>-1720</v>
      </c>
      <c r="N395" s="93"/>
      <c r="O395" s="128">
        <f t="shared" ref="O395" si="964">O393-1</f>
        <v>-172</v>
      </c>
    </row>
    <row r="396" spans="2:15" ht="7.8" customHeight="1" x14ac:dyDescent="0.3">
      <c r="B396" s="92"/>
      <c r="C396" s="128"/>
      <c r="E396" s="92"/>
      <c r="F396" s="128"/>
      <c r="H396" s="92"/>
      <c r="I396" s="128"/>
      <c r="K396" s="92"/>
      <c r="L396" s="128"/>
      <c r="N396" s="92"/>
      <c r="O396" s="128"/>
    </row>
    <row r="397" spans="2:15" ht="7.8" customHeight="1" thickBot="1" x14ac:dyDescent="0.35">
      <c r="B397" s="93"/>
      <c r="C397" s="128">
        <f t="shared" ref="C397" si="965">C395-1</f>
        <v>-173</v>
      </c>
      <c r="E397" s="93"/>
      <c r="F397" s="128">
        <f t="shared" ref="F397" si="966">F395-10</f>
        <v>-1730</v>
      </c>
      <c r="H397" s="93"/>
      <c r="I397" s="128">
        <f t="shared" ref="I397" si="967">I395-100</f>
        <v>-17300</v>
      </c>
      <c r="K397" s="93"/>
      <c r="L397" s="128">
        <f t="shared" ref="L397" si="968">L395-10</f>
        <v>-1730</v>
      </c>
      <c r="N397" s="93"/>
      <c r="O397" s="128">
        <f t="shared" ref="O397" si="969">O395-1</f>
        <v>-173</v>
      </c>
    </row>
    <row r="398" spans="2:15" ht="7.8" customHeight="1" x14ac:dyDescent="0.3">
      <c r="B398" s="92"/>
      <c r="C398" s="128"/>
      <c r="E398" s="92"/>
      <c r="F398" s="128"/>
      <c r="H398" s="92"/>
      <c r="I398" s="128"/>
      <c r="K398" s="92"/>
      <c r="L398" s="128"/>
      <c r="N398" s="92"/>
      <c r="O398" s="128"/>
    </row>
    <row r="399" spans="2:15" ht="7.8" customHeight="1" thickBot="1" x14ac:dyDescent="0.35">
      <c r="B399" s="93"/>
      <c r="C399" s="128">
        <f t="shared" ref="C399" si="970">C397-1</f>
        <v>-174</v>
      </c>
      <c r="E399" s="93"/>
      <c r="F399" s="128">
        <f t="shared" ref="F399" si="971">F397-10</f>
        <v>-1740</v>
      </c>
      <c r="H399" s="93"/>
      <c r="I399" s="128">
        <f t="shared" ref="I399" si="972">I397-100</f>
        <v>-17400</v>
      </c>
      <c r="K399" s="93"/>
      <c r="L399" s="128">
        <f t="shared" ref="L399" si="973">L397-10</f>
        <v>-1740</v>
      </c>
      <c r="N399" s="93"/>
      <c r="O399" s="128">
        <f t="shared" ref="O399" si="974">O397-1</f>
        <v>-174</v>
      </c>
    </row>
    <row r="400" spans="2:15" ht="7.8" customHeight="1" x14ac:dyDescent="0.3">
      <c r="B400" s="92"/>
      <c r="C400" s="128"/>
      <c r="E400" s="92"/>
      <c r="F400" s="128"/>
      <c r="H400" s="92"/>
      <c r="I400" s="128"/>
      <c r="K400" s="92"/>
      <c r="L400" s="128"/>
      <c r="N400" s="92"/>
      <c r="O400" s="128"/>
    </row>
    <row r="401" spans="2:2" ht="7.8" customHeight="1" x14ac:dyDescent="0.3">
      <c r="B401" s="37"/>
    </row>
  </sheetData>
  <sheetProtection algorithmName="SHA-512" hashValue="eaytnsCyq+rkzkTzGHJ0UE7UHneS4Ab8JvhIjjkWI7cJ67PDxZs1hUvZDkWp93Za1S/AbpR/tFO+1GzRnUJ4bw==" saltValue="Z0V5tsOpSg9IWiF9al4h2A==" spinCount="100000" sheet="1" formatCells="0" selectLockedCells="1"/>
  <mergeCells count="991">
    <mergeCell ref="C5:C6"/>
    <mergeCell ref="C7:C8"/>
    <mergeCell ref="C9:C10"/>
    <mergeCell ref="C11:C12"/>
    <mergeCell ref="C13:C14"/>
    <mergeCell ref="C15:C16"/>
    <mergeCell ref="C29:C30"/>
    <mergeCell ref="C31:C32"/>
    <mergeCell ref="C33:C34"/>
    <mergeCell ref="C35:C36"/>
    <mergeCell ref="C37:C38"/>
    <mergeCell ref="C39:C40"/>
    <mergeCell ref="C17:C18"/>
    <mergeCell ref="C19:C20"/>
    <mergeCell ref="C21:C22"/>
    <mergeCell ref="C23:C24"/>
    <mergeCell ref="C25:C26"/>
    <mergeCell ref="C27:C28"/>
    <mergeCell ref="C53:C54"/>
    <mergeCell ref="C55:C56"/>
    <mergeCell ref="C57:C58"/>
    <mergeCell ref="C59:C60"/>
    <mergeCell ref="C61:C62"/>
    <mergeCell ref="C63:C64"/>
    <mergeCell ref="C41:C42"/>
    <mergeCell ref="C43:C44"/>
    <mergeCell ref="C45:C46"/>
    <mergeCell ref="C47:C48"/>
    <mergeCell ref="C49:C50"/>
    <mergeCell ref="C51:C52"/>
    <mergeCell ref="C77:C78"/>
    <mergeCell ref="C79:C80"/>
    <mergeCell ref="C81:C82"/>
    <mergeCell ref="C83:C84"/>
    <mergeCell ref="C85:C86"/>
    <mergeCell ref="C87:C88"/>
    <mergeCell ref="C65:C66"/>
    <mergeCell ref="C67:C68"/>
    <mergeCell ref="C69:C70"/>
    <mergeCell ref="C71:C72"/>
    <mergeCell ref="C73:C74"/>
    <mergeCell ref="C75:C76"/>
    <mergeCell ref="C101:C102"/>
    <mergeCell ref="C103:C104"/>
    <mergeCell ref="C105:C106"/>
    <mergeCell ref="C107:C108"/>
    <mergeCell ref="C109:C110"/>
    <mergeCell ref="C111:C112"/>
    <mergeCell ref="C89:C90"/>
    <mergeCell ref="C91:C92"/>
    <mergeCell ref="C93:C94"/>
    <mergeCell ref="C95:C96"/>
    <mergeCell ref="C97:C98"/>
    <mergeCell ref="C99:C100"/>
    <mergeCell ref="C125:C126"/>
    <mergeCell ref="C127:C128"/>
    <mergeCell ref="C129:C130"/>
    <mergeCell ref="C131:C132"/>
    <mergeCell ref="C133:C134"/>
    <mergeCell ref="C135:C136"/>
    <mergeCell ref="C113:C114"/>
    <mergeCell ref="C115:C116"/>
    <mergeCell ref="C117:C118"/>
    <mergeCell ref="C119:C120"/>
    <mergeCell ref="C121:C122"/>
    <mergeCell ref="C123:C124"/>
    <mergeCell ref="C149:C150"/>
    <mergeCell ref="C151:C152"/>
    <mergeCell ref="C153:C154"/>
    <mergeCell ref="C155:C156"/>
    <mergeCell ref="C157:C158"/>
    <mergeCell ref="C159:C160"/>
    <mergeCell ref="C137:C138"/>
    <mergeCell ref="C139:C140"/>
    <mergeCell ref="C141:C142"/>
    <mergeCell ref="C143:C144"/>
    <mergeCell ref="C145:C146"/>
    <mergeCell ref="C147:C148"/>
    <mergeCell ref="C173:C174"/>
    <mergeCell ref="C175:C176"/>
    <mergeCell ref="C177:C178"/>
    <mergeCell ref="C179:C180"/>
    <mergeCell ref="C181:C182"/>
    <mergeCell ref="C183:C184"/>
    <mergeCell ref="C161:C162"/>
    <mergeCell ref="C163:C164"/>
    <mergeCell ref="C165:C166"/>
    <mergeCell ref="C167:C168"/>
    <mergeCell ref="C169:C170"/>
    <mergeCell ref="C171:C172"/>
    <mergeCell ref="C197:C198"/>
    <mergeCell ref="C199:C200"/>
    <mergeCell ref="C201:C202"/>
    <mergeCell ref="C203:C204"/>
    <mergeCell ref="C205:C206"/>
    <mergeCell ref="C207:C208"/>
    <mergeCell ref="C185:C186"/>
    <mergeCell ref="C187:C188"/>
    <mergeCell ref="C189:C190"/>
    <mergeCell ref="C191:C192"/>
    <mergeCell ref="C193:C194"/>
    <mergeCell ref="C195:C196"/>
    <mergeCell ref="C221:C222"/>
    <mergeCell ref="C223:C224"/>
    <mergeCell ref="C225:C226"/>
    <mergeCell ref="C227:C228"/>
    <mergeCell ref="C229:C230"/>
    <mergeCell ref="C231:C232"/>
    <mergeCell ref="C209:C210"/>
    <mergeCell ref="C211:C212"/>
    <mergeCell ref="C213:C214"/>
    <mergeCell ref="C215:C216"/>
    <mergeCell ref="C217:C218"/>
    <mergeCell ref="C219:C220"/>
    <mergeCell ref="C245:C246"/>
    <mergeCell ref="C247:C248"/>
    <mergeCell ref="C249:C250"/>
    <mergeCell ref="C251:C252"/>
    <mergeCell ref="C253:C254"/>
    <mergeCell ref="C255:C256"/>
    <mergeCell ref="C233:C234"/>
    <mergeCell ref="C235:C236"/>
    <mergeCell ref="C237:C238"/>
    <mergeCell ref="C239:C240"/>
    <mergeCell ref="C241:C242"/>
    <mergeCell ref="C243:C244"/>
    <mergeCell ref="C269:C270"/>
    <mergeCell ref="C271:C272"/>
    <mergeCell ref="C273:C274"/>
    <mergeCell ref="C275:C276"/>
    <mergeCell ref="C277:C278"/>
    <mergeCell ref="C279:C280"/>
    <mergeCell ref="C257:C258"/>
    <mergeCell ref="C259:C260"/>
    <mergeCell ref="C261:C262"/>
    <mergeCell ref="C263:C264"/>
    <mergeCell ref="C265:C266"/>
    <mergeCell ref="C267:C268"/>
    <mergeCell ref="C293:C294"/>
    <mergeCell ref="C295:C296"/>
    <mergeCell ref="C297:C298"/>
    <mergeCell ref="C299:C300"/>
    <mergeCell ref="C301:C302"/>
    <mergeCell ref="C303:C304"/>
    <mergeCell ref="C281:C282"/>
    <mergeCell ref="C283:C284"/>
    <mergeCell ref="C285:C286"/>
    <mergeCell ref="C287:C288"/>
    <mergeCell ref="C289:C290"/>
    <mergeCell ref="C291:C292"/>
    <mergeCell ref="C317:C318"/>
    <mergeCell ref="C319:C320"/>
    <mergeCell ref="C321:C322"/>
    <mergeCell ref="C323:C324"/>
    <mergeCell ref="C325:C326"/>
    <mergeCell ref="C327:C328"/>
    <mergeCell ref="C305:C306"/>
    <mergeCell ref="C307:C308"/>
    <mergeCell ref="C309:C310"/>
    <mergeCell ref="C311:C312"/>
    <mergeCell ref="C313:C314"/>
    <mergeCell ref="C315:C316"/>
    <mergeCell ref="C347:C348"/>
    <mergeCell ref="C349:C350"/>
    <mergeCell ref="C351:C352"/>
    <mergeCell ref="C329:C330"/>
    <mergeCell ref="C331:C332"/>
    <mergeCell ref="C333:C334"/>
    <mergeCell ref="C335:C336"/>
    <mergeCell ref="C337:C338"/>
    <mergeCell ref="C339:C340"/>
    <mergeCell ref="C395:C396"/>
    <mergeCell ref="C397:C398"/>
    <mergeCell ref="C399:C400"/>
    <mergeCell ref="C377:C378"/>
    <mergeCell ref="C379:C380"/>
    <mergeCell ref="C381:C382"/>
    <mergeCell ref="C383:C384"/>
    <mergeCell ref="C385:C386"/>
    <mergeCell ref="C387:C388"/>
    <mergeCell ref="F5:F6"/>
    <mergeCell ref="F7:F8"/>
    <mergeCell ref="F9:F10"/>
    <mergeCell ref="F11:F12"/>
    <mergeCell ref="F13:F14"/>
    <mergeCell ref="F15:F16"/>
    <mergeCell ref="C389:C390"/>
    <mergeCell ref="C391:C392"/>
    <mergeCell ref="C393:C394"/>
    <mergeCell ref="C365:C366"/>
    <mergeCell ref="C367:C368"/>
    <mergeCell ref="C369:C370"/>
    <mergeCell ref="C371:C372"/>
    <mergeCell ref="C373:C374"/>
    <mergeCell ref="C375:C376"/>
    <mergeCell ref="C353:C354"/>
    <mergeCell ref="C355:C356"/>
    <mergeCell ref="C357:C358"/>
    <mergeCell ref="C359:C360"/>
    <mergeCell ref="C361:C362"/>
    <mergeCell ref="C363:C364"/>
    <mergeCell ref="C341:C342"/>
    <mergeCell ref="C343:C344"/>
    <mergeCell ref="C345:C346"/>
    <mergeCell ref="F29:F30"/>
    <mergeCell ref="F31:F32"/>
    <mergeCell ref="F33:F34"/>
    <mergeCell ref="F35:F36"/>
    <mergeCell ref="F37:F38"/>
    <mergeCell ref="F39:F40"/>
    <mergeCell ref="F17:F18"/>
    <mergeCell ref="F19:F20"/>
    <mergeCell ref="F21:F22"/>
    <mergeCell ref="F23:F24"/>
    <mergeCell ref="F25:F26"/>
    <mergeCell ref="F27:F28"/>
    <mergeCell ref="F53:F54"/>
    <mergeCell ref="F55:F56"/>
    <mergeCell ref="F57:F58"/>
    <mergeCell ref="F59:F60"/>
    <mergeCell ref="F61:F62"/>
    <mergeCell ref="F63:F64"/>
    <mergeCell ref="F41:F42"/>
    <mergeCell ref="F43:F44"/>
    <mergeCell ref="F45:F46"/>
    <mergeCell ref="F47:F48"/>
    <mergeCell ref="F49:F50"/>
    <mergeCell ref="F51:F52"/>
    <mergeCell ref="F77:F78"/>
    <mergeCell ref="F79:F80"/>
    <mergeCell ref="F81:F82"/>
    <mergeCell ref="F83:F84"/>
    <mergeCell ref="F85:F86"/>
    <mergeCell ref="F87:F88"/>
    <mergeCell ref="F65:F66"/>
    <mergeCell ref="F67:F68"/>
    <mergeCell ref="F69:F70"/>
    <mergeCell ref="F71:F72"/>
    <mergeCell ref="F73:F74"/>
    <mergeCell ref="F75:F76"/>
    <mergeCell ref="F101:F102"/>
    <mergeCell ref="F103:F104"/>
    <mergeCell ref="F105:F106"/>
    <mergeCell ref="F107:F108"/>
    <mergeCell ref="F109:F110"/>
    <mergeCell ref="F111:F112"/>
    <mergeCell ref="F89:F90"/>
    <mergeCell ref="F91:F92"/>
    <mergeCell ref="F93:F94"/>
    <mergeCell ref="F95:F96"/>
    <mergeCell ref="F97:F98"/>
    <mergeCell ref="F99:F100"/>
    <mergeCell ref="F125:F126"/>
    <mergeCell ref="F127:F128"/>
    <mergeCell ref="F129:F130"/>
    <mergeCell ref="F131:F132"/>
    <mergeCell ref="F133:F134"/>
    <mergeCell ref="F135:F136"/>
    <mergeCell ref="F113:F114"/>
    <mergeCell ref="F115:F116"/>
    <mergeCell ref="F117:F118"/>
    <mergeCell ref="F119:F120"/>
    <mergeCell ref="F121:F122"/>
    <mergeCell ref="F123:F124"/>
    <mergeCell ref="F149:F150"/>
    <mergeCell ref="F151:F152"/>
    <mergeCell ref="F153:F154"/>
    <mergeCell ref="F155:F156"/>
    <mergeCell ref="F157:F158"/>
    <mergeCell ref="F159:F160"/>
    <mergeCell ref="F137:F138"/>
    <mergeCell ref="F139:F140"/>
    <mergeCell ref="F141:F142"/>
    <mergeCell ref="F143:F144"/>
    <mergeCell ref="F145:F146"/>
    <mergeCell ref="F147:F148"/>
    <mergeCell ref="F173:F174"/>
    <mergeCell ref="F175:F176"/>
    <mergeCell ref="F177:F178"/>
    <mergeCell ref="F179:F180"/>
    <mergeCell ref="F181:F182"/>
    <mergeCell ref="F183:F184"/>
    <mergeCell ref="F161:F162"/>
    <mergeCell ref="F163:F164"/>
    <mergeCell ref="F165:F166"/>
    <mergeCell ref="F167:F168"/>
    <mergeCell ref="F169:F170"/>
    <mergeCell ref="F171:F172"/>
    <mergeCell ref="F197:F198"/>
    <mergeCell ref="F199:F200"/>
    <mergeCell ref="F201:F202"/>
    <mergeCell ref="F203:F204"/>
    <mergeCell ref="F205:F206"/>
    <mergeCell ref="F207:F208"/>
    <mergeCell ref="F185:F186"/>
    <mergeCell ref="F187:F188"/>
    <mergeCell ref="F189:F190"/>
    <mergeCell ref="F191:F192"/>
    <mergeCell ref="F193:F194"/>
    <mergeCell ref="F195:F196"/>
    <mergeCell ref="F221:F222"/>
    <mergeCell ref="F223:F224"/>
    <mergeCell ref="F225:F226"/>
    <mergeCell ref="F227:F228"/>
    <mergeCell ref="F229:F230"/>
    <mergeCell ref="F231:F232"/>
    <mergeCell ref="F209:F210"/>
    <mergeCell ref="F211:F212"/>
    <mergeCell ref="F213:F214"/>
    <mergeCell ref="F215:F216"/>
    <mergeCell ref="F217:F218"/>
    <mergeCell ref="F219:F220"/>
    <mergeCell ref="F245:F246"/>
    <mergeCell ref="F247:F248"/>
    <mergeCell ref="F249:F250"/>
    <mergeCell ref="F251:F252"/>
    <mergeCell ref="F253:F254"/>
    <mergeCell ref="F255:F256"/>
    <mergeCell ref="F233:F234"/>
    <mergeCell ref="F235:F236"/>
    <mergeCell ref="F237:F238"/>
    <mergeCell ref="F239:F240"/>
    <mergeCell ref="F241:F242"/>
    <mergeCell ref="F243:F244"/>
    <mergeCell ref="F269:F270"/>
    <mergeCell ref="F271:F272"/>
    <mergeCell ref="F273:F274"/>
    <mergeCell ref="F275:F276"/>
    <mergeCell ref="F277:F278"/>
    <mergeCell ref="F279:F280"/>
    <mergeCell ref="F257:F258"/>
    <mergeCell ref="F259:F260"/>
    <mergeCell ref="F261:F262"/>
    <mergeCell ref="F263:F264"/>
    <mergeCell ref="F265:F266"/>
    <mergeCell ref="F267:F268"/>
    <mergeCell ref="F293:F294"/>
    <mergeCell ref="F295:F296"/>
    <mergeCell ref="F297:F298"/>
    <mergeCell ref="F299:F300"/>
    <mergeCell ref="F301:F302"/>
    <mergeCell ref="F303:F304"/>
    <mergeCell ref="F281:F282"/>
    <mergeCell ref="F283:F284"/>
    <mergeCell ref="F285:F286"/>
    <mergeCell ref="F287:F288"/>
    <mergeCell ref="F289:F290"/>
    <mergeCell ref="F291:F292"/>
    <mergeCell ref="F317:F318"/>
    <mergeCell ref="F319:F320"/>
    <mergeCell ref="F321:F322"/>
    <mergeCell ref="F323:F324"/>
    <mergeCell ref="F325:F326"/>
    <mergeCell ref="F327:F328"/>
    <mergeCell ref="F305:F306"/>
    <mergeCell ref="F307:F308"/>
    <mergeCell ref="F309:F310"/>
    <mergeCell ref="F311:F312"/>
    <mergeCell ref="F313:F314"/>
    <mergeCell ref="F315:F316"/>
    <mergeCell ref="F347:F348"/>
    <mergeCell ref="F349:F350"/>
    <mergeCell ref="F351:F352"/>
    <mergeCell ref="F329:F330"/>
    <mergeCell ref="F331:F332"/>
    <mergeCell ref="F333:F334"/>
    <mergeCell ref="F335:F336"/>
    <mergeCell ref="F337:F338"/>
    <mergeCell ref="F339:F340"/>
    <mergeCell ref="F395:F396"/>
    <mergeCell ref="F397:F398"/>
    <mergeCell ref="F399:F400"/>
    <mergeCell ref="F377:F378"/>
    <mergeCell ref="F379:F380"/>
    <mergeCell ref="F381:F382"/>
    <mergeCell ref="F383:F384"/>
    <mergeCell ref="F385:F386"/>
    <mergeCell ref="F387:F388"/>
    <mergeCell ref="I5:I6"/>
    <mergeCell ref="I7:I8"/>
    <mergeCell ref="I9:I10"/>
    <mergeCell ref="I11:I12"/>
    <mergeCell ref="I13:I14"/>
    <mergeCell ref="I15:I16"/>
    <mergeCell ref="F389:F390"/>
    <mergeCell ref="F391:F392"/>
    <mergeCell ref="F393:F394"/>
    <mergeCell ref="F365:F366"/>
    <mergeCell ref="F367:F368"/>
    <mergeCell ref="F369:F370"/>
    <mergeCell ref="F371:F372"/>
    <mergeCell ref="F373:F374"/>
    <mergeCell ref="F375:F376"/>
    <mergeCell ref="F353:F354"/>
    <mergeCell ref="F355:F356"/>
    <mergeCell ref="F357:F358"/>
    <mergeCell ref="F359:F360"/>
    <mergeCell ref="F361:F362"/>
    <mergeCell ref="F363:F364"/>
    <mergeCell ref="F341:F342"/>
    <mergeCell ref="F343:F344"/>
    <mergeCell ref="F345:F346"/>
    <mergeCell ref="I29:I30"/>
    <mergeCell ref="I31:I32"/>
    <mergeCell ref="I33:I34"/>
    <mergeCell ref="I35:I36"/>
    <mergeCell ref="I37:I38"/>
    <mergeCell ref="I39:I40"/>
    <mergeCell ref="I17:I18"/>
    <mergeCell ref="I19:I20"/>
    <mergeCell ref="I21:I22"/>
    <mergeCell ref="I23:I24"/>
    <mergeCell ref="I25:I26"/>
    <mergeCell ref="I27:I28"/>
    <mergeCell ref="I53:I54"/>
    <mergeCell ref="I55:I56"/>
    <mergeCell ref="I57:I58"/>
    <mergeCell ref="I59:I60"/>
    <mergeCell ref="I61:I62"/>
    <mergeCell ref="I63:I64"/>
    <mergeCell ref="I41:I42"/>
    <mergeCell ref="I43:I44"/>
    <mergeCell ref="I45:I46"/>
    <mergeCell ref="I47:I48"/>
    <mergeCell ref="I49:I50"/>
    <mergeCell ref="I51:I52"/>
    <mergeCell ref="I77:I78"/>
    <mergeCell ref="I79:I80"/>
    <mergeCell ref="I81:I82"/>
    <mergeCell ref="I83:I84"/>
    <mergeCell ref="I85:I86"/>
    <mergeCell ref="I87:I88"/>
    <mergeCell ref="I65:I66"/>
    <mergeCell ref="I67:I68"/>
    <mergeCell ref="I69:I70"/>
    <mergeCell ref="I71:I72"/>
    <mergeCell ref="I73:I74"/>
    <mergeCell ref="I75:I76"/>
    <mergeCell ref="I101:I102"/>
    <mergeCell ref="I103:I104"/>
    <mergeCell ref="I105:I106"/>
    <mergeCell ref="I107:I108"/>
    <mergeCell ref="I109:I110"/>
    <mergeCell ref="I111:I112"/>
    <mergeCell ref="I89:I90"/>
    <mergeCell ref="I91:I92"/>
    <mergeCell ref="I93:I94"/>
    <mergeCell ref="I95:I96"/>
    <mergeCell ref="I97:I98"/>
    <mergeCell ref="I99:I100"/>
    <mergeCell ref="I125:I126"/>
    <mergeCell ref="I127:I128"/>
    <mergeCell ref="I129:I130"/>
    <mergeCell ref="I131:I132"/>
    <mergeCell ref="I133:I134"/>
    <mergeCell ref="I135:I136"/>
    <mergeCell ref="I113:I114"/>
    <mergeCell ref="I115:I116"/>
    <mergeCell ref="I117:I118"/>
    <mergeCell ref="I119:I120"/>
    <mergeCell ref="I121:I122"/>
    <mergeCell ref="I123:I124"/>
    <mergeCell ref="I149:I150"/>
    <mergeCell ref="I151:I152"/>
    <mergeCell ref="I153:I154"/>
    <mergeCell ref="I155:I156"/>
    <mergeCell ref="I157:I158"/>
    <mergeCell ref="I159:I160"/>
    <mergeCell ref="I137:I138"/>
    <mergeCell ref="I139:I140"/>
    <mergeCell ref="I141:I142"/>
    <mergeCell ref="I143:I144"/>
    <mergeCell ref="I145:I146"/>
    <mergeCell ref="I147:I148"/>
    <mergeCell ref="I173:I174"/>
    <mergeCell ref="I175:I176"/>
    <mergeCell ref="I177:I178"/>
    <mergeCell ref="I179:I180"/>
    <mergeCell ref="I181:I182"/>
    <mergeCell ref="I183:I184"/>
    <mergeCell ref="I161:I162"/>
    <mergeCell ref="I163:I164"/>
    <mergeCell ref="I165:I166"/>
    <mergeCell ref="I167:I168"/>
    <mergeCell ref="I169:I170"/>
    <mergeCell ref="I171:I172"/>
    <mergeCell ref="I197:I198"/>
    <mergeCell ref="I199:I200"/>
    <mergeCell ref="I201:I202"/>
    <mergeCell ref="I203:I204"/>
    <mergeCell ref="I205:I206"/>
    <mergeCell ref="I207:I208"/>
    <mergeCell ref="I185:I186"/>
    <mergeCell ref="I187:I188"/>
    <mergeCell ref="I189:I190"/>
    <mergeCell ref="I191:I192"/>
    <mergeCell ref="I193:I194"/>
    <mergeCell ref="I195:I196"/>
    <mergeCell ref="I221:I222"/>
    <mergeCell ref="I223:I224"/>
    <mergeCell ref="I225:I226"/>
    <mergeCell ref="I227:I228"/>
    <mergeCell ref="I229:I230"/>
    <mergeCell ref="I231:I232"/>
    <mergeCell ref="I209:I210"/>
    <mergeCell ref="I211:I212"/>
    <mergeCell ref="I213:I214"/>
    <mergeCell ref="I215:I216"/>
    <mergeCell ref="I217:I218"/>
    <mergeCell ref="I219:I220"/>
    <mergeCell ref="I245:I246"/>
    <mergeCell ref="I247:I248"/>
    <mergeCell ref="I249:I250"/>
    <mergeCell ref="I251:I252"/>
    <mergeCell ref="I253:I254"/>
    <mergeCell ref="I255:I256"/>
    <mergeCell ref="I233:I234"/>
    <mergeCell ref="I235:I236"/>
    <mergeCell ref="I237:I238"/>
    <mergeCell ref="I239:I240"/>
    <mergeCell ref="I241:I242"/>
    <mergeCell ref="I243:I244"/>
    <mergeCell ref="I269:I270"/>
    <mergeCell ref="I271:I272"/>
    <mergeCell ref="I273:I274"/>
    <mergeCell ref="I275:I276"/>
    <mergeCell ref="I277:I278"/>
    <mergeCell ref="I279:I280"/>
    <mergeCell ref="I257:I258"/>
    <mergeCell ref="I259:I260"/>
    <mergeCell ref="I261:I262"/>
    <mergeCell ref="I263:I264"/>
    <mergeCell ref="I265:I266"/>
    <mergeCell ref="I267:I268"/>
    <mergeCell ref="I293:I294"/>
    <mergeCell ref="I295:I296"/>
    <mergeCell ref="I297:I298"/>
    <mergeCell ref="I299:I300"/>
    <mergeCell ref="I301:I302"/>
    <mergeCell ref="I303:I304"/>
    <mergeCell ref="I281:I282"/>
    <mergeCell ref="I283:I284"/>
    <mergeCell ref="I285:I286"/>
    <mergeCell ref="I287:I288"/>
    <mergeCell ref="I289:I290"/>
    <mergeCell ref="I291:I292"/>
    <mergeCell ref="I317:I318"/>
    <mergeCell ref="I319:I320"/>
    <mergeCell ref="I321:I322"/>
    <mergeCell ref="I323:I324"/>
    <mergeCell ref="I325:I326"/>
    <mergeCell ref="I327:I328"/>
    <mergeCell ref="I305:I306"/>
    <mergeCell ref="I307:I308"/>
    <mergeCell ref="I309:I310"/>
    <mergeCell ref="I311:I312"/>
    <mergeCell ref="I313:I314"/>
    <mergeCell ref="I315:I316"/>
    <mergeCell ref="I347:I348"/>
    <mergeCell ref="I349:I350"/>
    <mergeCell ref="I351:I352"/>
    <mergeCell ref="I329:I330"/>
    <mergeCell ref="I331:I332"/>
    <mergeCell ref="I333:I334"/>
    <mergeCell ref="I335:I336"/>
    <mergeCell ref="I337:I338"/>
    <mergeCell ref="I339:I340"/>
    <mergeCell ref="I395:I396"/>
    <mergeCell ref="I397:I398"/>
    <mergeCell ref="I399:I400"/>
    <mergeCell ref="I377:I378"/>
    <mergeCell ref="I379:I380"/>
    <mergeCell ref="I381:I382"/>
    <mergeCell ref="I383:I384"/>
    <mergeCell ref="I385:I386"/>
    <mergeCell ref="I387:I388"/>
    <mergeCell ref="L5:L6"/>
    <mergeCell ref="L7:L8"/>
    <mergeCell ref="L9:L10"/>
    <mergeCell ref="L11:L12"/>
    <mergeCell ref="L13:L14"/>
    <mergeCell ref="L15:L16"/>
    <mergeCell ref="I389:I390"/>
    <mergeCell ref="I391:I392"/>
    <mergeCell ref="I393:I394"/>
    <mergeCell ref="I365:I366"/>
    <mergeCell ref="I367:I368"/>
    <mergeCell ref="I369:I370"/>
    <mergeCell ref="I371:I372"/>
    <mergeCell ref="I373:I374"/>
    <mergeCell ref="I375:I376"/>
    <mergeCell ref="I353:I354"/>
    <mergeCell ref="I355:I356"/>
    <mergeCell ref="I357:I358"/>
    <mergeCell ref="I359:I360"/>
    <mergeCell ref="I361:I362"/>
    <mergeCell ref="I363:I364"/>
    <mergeCell ref="I341:I342"/>
    <mergeCell ref="I343:I344"/>
    <mergeCell ref="I345:I346"/>
    <mergeCell ref="L29:L30"/>
    <mergeCell ref="L31:L32"/>
    <mergeCell ref="L33:L34"/>
    <mergeCell ref="L35:L36"/>
    <mergeCell ref="L37:L38"/>
    <mergeCell ref="L39:L40"/>
    <mergeCell ref="L17:L18"/>
    <mergeCell ref="L19:L20"/>
    <mergeCell ref="L21:L22"/>
    <mergeCell ref="L23:L24"/>
    <mergeCell ref="L25:L26"/>
    <mergeCell ref="L27:L28"/>
    <mergeCell ref="L53:L54"/>
    <mergeCell ref="L55:L56"/>
    <mergeCell ref="L57:L58"/>
    <mergeCell ref="L59:L60"/>
    <mergeCell ref="L61:L62"/>
    <mergeCell ref="L63:L64"/>
    <mergeCell ref="L41:L42"/>
    <mergeCell ref="L43:L44"/>
    <mergeCell ref="L45:L46"/>
    <mergeCell ref="L47:L48"/>
    <mergeCell ref="L49:L50"/>
    <mergeCell ref="L51:L52"/>
    <mergeCell ref="L77:L78"/>
    <mergeCell ref="L79:L80"/>
    <mergeCell ref="L81:L82"/>
    <mergeCell ref="L83:L84"/>
    <mergeCell ref="L85:L86"/>
    <mergeCell ref="L87:L88"/>
    <mergeCell ref="L65:L66"/>
    <mergeCell ref="L67:L68"/>
    <mergeCell ref="L69:L70"/>
    <mergeCell ref="L71:L72"/>
    <mergeCell ref="L73:L74"/>
    <mergeCell ref="L75:L76"/>
    <mergeCell ref="L101:L102"/>
    <mergeCell ref="L103:L104"/>
    <mergeCell ref="L105:L106"/>
    <mergeCell ref="L107:L108"/>
    <mergeCell ref="L109:L110"/>
    <mergeCell ref="L111:L112"/>
    <mergeCell ref="L89:L90"/>
    <mergeCell ref="L91:L92"/>
    <mergeCell ref="L93:L94"/>
    <mergeCell ref="L95:L96"/>
    <mergeCell ref="L97:L98"/>
    <mergeCell ref="L99:L100"/>
    <mergeCell ref="L125:L126"/>
    <mergeCell ref="L127:L128"/>
    <mergeCell ref="L129:L130"/>
    <mergeCell ref="L131:L132"/>
    <mergeCell ref="L133:L134"/>
    <mergeCell ref="L135:L136"/>
    <mergeCell ref="L113:L114"/>
    <mergeCell ref="L115:L116"/>
    <mergeCell ref="L117:L118"/>
    <mergeCell ref="L119:L120"/>
    <mergeCell ref="L121:L122"/>
    <mergeCell ref="L123:L124"/>
    <mergeCell ref="L149:L150"/>
    <mergeCell ref="L151:L152"/>
    <mergeCell ref="L153:L154"/>
    <mergeCell ref="L155:L156"/>
    <mergeCell ref="L157:L158"/>
    <mergeCell ref="L159:L160"/>
    <mergeCell ref="L137:L138"/>
    <mergeCell ref="L139:L140"/>
    <mergeCell ref="L141:L142"/>
    <mergeCell ref="L143:L144"/>
    <mergeCell ref="L145:L146"/>
    <mergeCell ref="L147:L148"/>
    <mergeCell ref="L173:L174"/>
    <mergeCell ref="L175:L176"/>
    <mergeCell ref="L177:L178"/>
    <mergeCell ref="L179:L180"/>
    <mergeCell ref="L181:L182"/>
    <mergeCell ref="L183:L184"/>
    <mergeCell ref="L161:L162"/>
    <mergeCell ref="L163:L164"/>
    <mergeCell ref="L165:L166"/>
    <mergeCell ref="L167:L168"/>
    <mergeCell ref="L169:L170"/>
    <mergeCell ref="L171:L172"/>
    <mergeCell ref="L197:L198"/>
    <mergeCell ref="L199:L200"/>
    <mergeCell ref="L201:L202"/>
    <mergeCell ref="L203:L204"/>
    <mergeCell ref="L205:L206"/>
    <mergeCell ref="L207:L208"/>
    <mergeCell ref="L185:L186"/>
    <mergeCell ref="L187:L188"/>
    <mergeCell ref="L189:L190"/>
    <mergeCell ref="L191:L192"/>
    <mergeCell ref="L193:L194"/>
    <mergeCell ref="L195:L196"/>
    <mergeCell ref="L221:L222"/>
    <mergeCell ref="L223:L224"/>
    <mergeCell ref="L225:L226"/>
    <mergeCell ref="L227:L228"/>
    <mergeCell ref="L229:L230"/>
    <mergeCell ref="L231:L232"/>
    <mergeCell ref="L209:L210"/>
    <mergeCell ref="L211:L212"/>
    <mergeCell ref="L213:L214"/>
    <mergeCell ref="L215:L216"/>
    <mergeCell ref="L217:L218"/>
    <mergeCell ref="L219:L220"/>
    <mergeCell ref="L245:L246"/>
    <mergeCell ref="L247:L248"/>
    <mergeCell ref="L249:L250"/>
    <mergeCell ref="L251:L252"/>
    <mergeCell ref="L253:L254"/>
    <mergeCell ref="L255:L256"/>
    <mergeCell ref="L233:L234"/>
    <mergeCell ref="L235:L236"/>
    <mergeCell ref="L237:L238"/>
    <mergeCell ref="L239:L240"/>
    <mergeCell ref="L241:L242"/>
    <mergeCell ref="L243:L244"/>
    <mergeCell ref="L269:L270"/>
    <mergeCell ref="L271:L272"/>
    <mergeCell ref="L273:L274"/>
    <mergeCell ref="L275:L276"/>
    <mergeCell ref="L277:L278"/>
    <mergeCell ref="L279:L280"/>
    <mergeCell ref="L257:L258"/>
    <mergeCell ref="L259:L260"/>
    <mergeCell ref="L261:L262"/>
    <mergeCell ref="L263:L264"/>
    <mergeCell ref="L265:L266"/>
    <mergeCell ref="L267:L268"/>
    <mergeCell ref="L293:L294"/>
    <mergeCell ref="L295:L296"/>
    <mergeCell ref="L297:L298"/>
    <mergeCell ref="L299:L300"/>
    <mergeCell ref="L301:L302"/>
    <mergeCell ref="L303:L304"/>
    <mergeCell ref="L281:L282"/>
    <mergeCell ref="L283:L284"/>
    <mergeCell ref="L285:L286"/>
    <mergeCell ref="L287:L288"/>
    <mergeCell ref="L289:L290"/>
    <mergeCell ref="L291:L292"/>
    <mergeCell ref="L317:L318"/>
    <mergeCell ref="L319:L320"/>
    <mergeCell ref="L321:L322"/>
    <mergeCell ref="L323:L324"/>
    <mergeCell ref="L325:L326"/>
    <mergeCell ref="L327:L328"/>
    <mergeCell ref="L305:L306"/>
    <mergeCell ref="L307:L308"/>
    <mergeCell ref="L309:L310"/>
    <mergeCell ref="L311:L312"/>
    <mergeCell ref="L313:L314"/>
    <mergeCell ref="L315:L316"/>
    <mergeCell ref="L347:L348"/>
    <mergeCell ref="L349:L350"/>
    <mergeCell ref="L351:L352"/>
    <mergeCell ref="L329:L330"/>
    <mergeCell ref="L331:L332"/>
    <mergeCell ref="L333:L334"/>
    <mergeCell ref="L335:L336"/>
    <mergeCell ref="L337:L338"/>
    <mergeCell ref="L339:L340"/>
    <mergeCell ref="L395:L396"/>
    <mergeCell ref="L397:L398"/>
    <mergeCell ref="L399:L400"/>
    <mergeCell ref="L377:L378"/>
    <mergeCell ref="L379:L380"/>
    <mergeCell ref="L381:L382"/>
    <mergeCell ref="L383:L384"/>
    <mergeCell ref="L385:L386"/>
    <mergeCell ref="L387:L388"/>
    <mergeCell ref="O5:O6"/>
    <mergeCell ref="O7:O8"/>
    <mergeCell ref="O9:O10"/>
    <mergeCell ref="O11:O12"/>
    <mergeCell ref="O13:O14"/>
    <mergeCell ref="O15:O16"/>
    <mergeCell ref="L389:L390"/>
    <mergeCell ref="L391:L392"/>
    <mergeCell ref="L393:L394"/>
    <mergeCell ref="L365:L366"/>
    <mergeCell ref="L367:L368"/>
    <mergeCell ref="L369:L370"/>
    <mergeCell ref="L371:L372"/>
    <mergeCell ref="L373:L374"/>
    <mergeCell ref="L375:L376"/>
    <mergeCell ref="L353:L354"/>
    <mergeCell ref="L355:L356"/>
    <mergeCell ref="L357:L358"/>
    <mergeCell ref="L359:L360"/>
    <mergeCell ref="L361:L362"/>
    <mergeCell ref="L363:L364"/>
    <mergeCell ref="L341:L342"/>
    <mergeCell ref="L343:L344"/>
    <mergeCell ref="L345:L346"/>
    <mergeCell ref="O29:O30"/>
    <mergeCell ref="O31:O32"/>
    <mergeCell ref="O33:O34"/>
    <mergeCell ref="O35:O36"/>
    <mergeCell ref="O37:O38"/>
    <mergeCell ref="O39:O40"/>
    <mergeCell ref="O17:O18"/>
    <mergeCell ref="O19:O20"/>
    <mergeCell ref="O21:O22"/>
    <mergeCell ref="O23:O24"/>
    <mergeCell ref="O25:O26"/>
    <mergeCell ref="O27:O28"/>
    <mergeCell ref="O53:O54"/>
    <mergeCell ref="O55:O56"/>
    <mergeCell ref="O57:O58"/>
    <mergeCell ref="O59:O60"/>
    <mergeCell ref="O61:O62"/>
    <mergeCell ref="O63:O64"/>
    <mergeCell ref="O41:O42"/>
    <mergeCell ref="O43:O44"/>
    <mergeCell ref="O45:O46"/>
    <mergeCell ref="O47:O48"/>
    <mergeCell ref="O49:O50"/>
    <mergeCell ref="O51:O52"/>
    <mergeCell ref="O77:O78"/>
    <mergeCell ref="O79:O80"/>
    <mergeCell ref="O81:O82"/>
    <mergeCell ref="O83:O84"/>
    <mergeCell ref="O85:O86"/>
    <mergeCell ref="O87:O88"/>
    <mergeCell ref="O65:O66"/>
    <mergeCell ref="O67:O68"/>
    <mergeCell ref="O69:O70"/>
    <mergeCell ref="O71:O72"/>
    <mergeCell ref="O73:O74"/>
    <mergeCell ref="O75:O76"/>
    <mergeCell ref="O101:O102"/>
    <mergeCell ref="O103:O104"/>
    <mergeCell ref="O105:O106"/>
    <mergeCell ref="O107:O108"/>
    <mergeCell ref="O109:O110"/>
    <mergeCell ref="O111:O112"/>
    <mergeCell ref="O89:O90"/>
    <mergeCell ref="O91:O92"/>
    <mergeCell ref="O93:O94"/>
    <mergeCell ref="O95:O96"/>
    <mergeCell ref="O97:O98"/>
    <mergeCell ref="O99:O100"/>
    <mergeCell ref="O125:O126"/>
    <mergeCell ref="O127:O128"/>
    <mergeCell ref="O129:O130"/>
    <mergeCell ref="O131:O132"/>
    <mergeCell ref="O133:O134"/>
    <mergeCell ref="O135:O136"/>
    <mergeCell ref="O113:O114"/>
    <mergeCell ref="O115:O116"/>
    <mergeCell ref="O117:O118"/>
    <mergeCell ref="O119:O120"/>
    <mergeCell ref="O121:O122"/>
    <mergeCell ref="O123:O124"/>
    <mergeCell ref="O149:O150"/>
    <mergeCell ref="O151:O152"/>
    <mergeCell ref="O153:O154"/>
    <mergeCell ref="O155:O156"/>
    <mergeCell ref="O157:O158"/>
    <mergeCell ref="O159:O160"/>
    <mergeCell ref="O137:O138"/>
    <mergeCell ref="O139:O140"/>
    <mergeCell ref="O141:O142"/>
    <mergeCell ref="O143:O144"/>
    <mergeCell ref="O145:O146"/>
    <mergeCell ref="O147:O148"/>
    <mergeCell ref="O173:O174"/>
    <mergeCell ref="O175:O176"/>
    <mergeCell ref="O177:O178"/>
    <mergeCell ref="O179:O180"/>
    <mergeCell ref="O181:O182"/>
    <mergeCell ref="O183:O184"/>
    <mergeCell ref="O161:O162"/>
    <mergeCell ref="O163:O164"/>
    <mergeCell ref="O165:O166"/>
    <mergeCell ref="O167:O168"/>
    <mergeCell ref="O169:O170"/>
    <mergeCell ref="O171:O172"/>
    <mergeCell ref="O197:O198"/>
    <mergeCell ref="O199:O200"/>
    <mergeCell ref="O201:O202"/>
    <mergeCell ref="O203:O204"/>
    <mergeCell ref="O205:O206"/>
    <mergeCell ref="O207:O208"/>
    <mergeCell ref="O185:O186"/>
    <mergeCell ref="O187:O188"/>
    <mergeCell ref="O189:O190"/>
    <mergeCell ref="O191:O192"/>
    <mergeCell ref="O193:O194"/>
    <mergeCell ref="O195:O196"/>
    <mergeCell ref="O221:O222"/>
    <mergeCell ref="O223:O224"/>
    <mergeCell ref="O225:O226"/>
    <mergeCell ref="O227:O228"/>
    <mergeCell ref="O229:O230"/>
    <mergeCell ref="O231:O232"/>
    <mergeCell ref="O209:O210"/>
    <mergeCell ref="O211:O212"/>
    <mergeCell ref="O213:O214"/>
    <mergeCell ref="O215:O216"/>
    <mergeCell ref="O217:O218"/>
    <mergeCell ref="O219:O220"/>
    <mergeCell ref="O245:O246"/>
    <mergeCell ref="O247:O248"/>
    <mergeCell ref="O249:O250"/>
    <mergeCell ref="O251:O252"/>
    <mergeCell ref="O253:O254"/>
    <mergeCell ref="O255:O256"/>
    <mergeCell ref="O233:O234"/>
    <mergeCell ref="O235:O236"/>
    <mergeCell ref="O237:O238"/>
    <mergeCell ref="O239:O240"/>
    <mergeCell ref="O241:O242"/>
    <mergeCell ref="O243:O244"/>
    <mergeCell ref="O269:O270"/>
    <mergeCell ref="O271:O272"/>
    <mergeCell ref="O273:O274"/>
    <mergeCell ref="O275:O276"/>
    <mergeCell ref="O277:O278"/>
    <mergeCell ref="O279:O280"/>
    <mergeCell ref="O257:O258"/>
    <mergeCell ref="O259:O260"/>
    <mergeCell ref="O261:O262"/>
    <mergeCell ref="O263:O264"/>
    <mergeCell ref="O265:O266"/>
    <mergeCell ref="O267:O268"/>
    <mergeCell ref="O293:O294"/>
    <mergeCell ref="O295:O296"/>
    <mergeCell ref="O297:O298"/>
    <mergeCell ref="O299:O300"/>
    <mergeCell ref="O301:O302"/>
    <mergeCell ref="O303:O304"/>
    <mergeCell ref="O281:O282"/>
    <mergeCell ref="O283:O284"/>
    <mergeCell ref="O285:O286"/>
    <mergeCell ref="O287:O288"/>
    <mergeCell ref="O289:O290"/>
    <mergeCell ref="O291:O292"/>
    <mergeCell ref="O317:O318"/>
    <mergeCell ref="O319:O320"/>
    <mergeCell ref="O321:O322"/>
    <mergeCell ref="O323:O324"/>
    <mergeCell ref="O325:O326"/>
    <mergeCell ref="O327:O328"/>
    <mergeCell ref="O305:O306"/>
    <mergeCell ref="O307:O308"/>
    <mergeCell ref="O309:O310"/>
    <mergeCell ref="O311:O312"/>
    <mergeCell ref="O313:O314"/>
    <mergeCell ref="O315:O316"/>
    <mergeCell ref="O363:O364"/>
    <mergeCell ref="O341:O342"/>
    <mergeCell ref="O343:O344"/>
    <mergeCell ref="O345:O346"/>
    <mergeCell ref="O347:O348"/>
    <mergeCell ref="O349:O350"/>
    <mergeCell ref="O351:O352"/>
    <mergeCell ref="O329:O330"/>
    <mergeCell ref="O331:O332"/>
    <mergeCell ref="O333:O334"/>
    <mergeCell ref="O335:O336"/>
    <mergeCell ref="O337:O338"/>
    <mergeCell ref="O339:O340"/>
    <mergeCell ref="D2:E2"/>
    <mergeCell ref="O389:O390"/>
    <mergeCell ref="O391:O392"/>
    <mergeCell ref="O393:O394"/>
    <mergeCell ref="O395:O396"/>
    <mergeCell ref="O397:O398"/>
    <mergeCell ref="O399:O400"/>
    <mergeCell ref="O377:O378"/>
    <mergeCell ref="O379:O380"/>
    <mergeCell ref="O381:O382"/>
    <mergeCell ref="O383:O384"/>
    <mergeCell ref="O385:O386"/>
    <mergeCell ref="O387:O388"/>
    <mergeCell ref="O365:O366"/>
    <mergeCell ref="O367:O368"/>
    <mergeCell ref="O369:O370"/>
    <mergeCell ref="O371:O372"/>
    <mergeCell ref="O373:O374"/>
    <mergeCell ref="O375:O376"/>
    <mergeCell ref="O353:O354"/>
    <mergeCell ref="O355:O356"/>
    <mergeCell ref="O357:O358"/>
    <mergeCell ref="O359:O360"/>
    <mergeCell ref="O361:O362"/>
  </mergeCells>
  <conditionalFormatting sqref="C5:C400">
    <cfRule type="cellIs" dxfId="4" priority="11" operator="lessThan">
      <formula>0</formula>
    </cfRule>
  </conditionalFormatting>
  <conditionalFormatting sqref="F5:F400">
    <cfRule type="cellIs" dxfId="3" priority="9" operator="lessThan">
      <formula>0</formula>
    </cfRule>
  </conditionalFormatting>
  <conditionalFormatting sqref="I5:I400">
    <cfRule type="cellIs" dxfId="2" priority="7" operator="lessThan">
      <formula>0</formula>
    </cfRule>
  </conditionalFormatting>
  <conditionalFormatting sqref="O5:O400">
    <cfRule type="cellIs" dxfId="1" priority="3" operator="lessThan">
      <formula>0</formula>
    </cfRule>
  </conditionalFormatting>
  <conditionalFormatting sqref="L5:L400">
    <cfRule type="cellIs" dxfId="0" priority="2" operator="lessThan">
      <formula>0</formula>
    </cfRule>
  </conditionalFormatting>
  <hyperlinks>
    <hyperlink ref="G1" location="'+'!D2" tooltip="CLICK to return to '+'" display="'+'!D2" xr:uid="{CE32FDFE-5D2E-4FF0-BFC1-F58662E41A72}"/>
    <hyperlink ref="I1" location="'-'!D2" tooltip="CLICK to return to '-'" display="'-'!D2" xr:uid="{BD3B9F54-74E8-463A-AB31-268C2DF66FB9}"/>
    <hyperlink ref="L1" location="x!D2" tooltip="CLICK to return to 'x'" display="x!D2" xr:uid="{675DF2E4-4E0B-4A59-9E77-57823D95ABBF}"/>
    <hyperlink ref="G2" location="div!D2" tooltip="CLICK to return to division" display="div!D2" xr:uid="{292DA6AC-88B6-447F-8660-893893A7AA3A}"/>
    <hyperlink ref="J2" location="mixed!D2" tooltip="CLICK to return to 'mixed arithmetic'" display="mixed!D2" xr:uid="{E139F19B-65EF-4FF5-AA6B-9E8093B7FD79}"/>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00000"/>
    <pageSetUpPr fitToPage="1"/>
  </sheetPr>
  <dimension ref="A1:N12"/>
  <sheetViews>
    <sheetView showGridLines="0" showRowColHeaders="0" zoomScaleNormal="80" zoomScaleSheetLayoutView="100" workbookViewId="0">
      <selection activeCell="C2" sqref="C2:D2"/>
    </sheetView>
  </sheetViews>
  <sheetFormatPr defaultRowHeight="21" x14ac:dyDescent="0.4"/>
  <cols>
    <col min="1" max="1" width="4" style="6" customWidth="1"/>
    <col min="2" max="2" width="5.5546875" style="6" customWidth="1"/>
    <col min="3" max="3" width="4" style="6" customWidth="1"/>
    <col min="4" max="4" width="13.109375" style="6" customWidth="1"/>
    <col min="5" max="5" width="4.88671875" style="6" customWidth="1"/>
    <col min="6" max="6" width="4.6640625" style="6" customWidth="1"/>
    <col min="7" max="7" width="6" style="6" customWidth="1"/>
    <col min="8" max="8" width="5.109375" style="6" customWidth="1"/>
    <col min="9" max="9" width="0.33203125" style="6" customWidth="1"/>
    <col min="10" max="11" width="6.88671875" style="6" customWidth="1"/>
    <col min="12" max="12" width="14" style="5" customWidth="1"/>
    <col min="13" max="13" width="8.5546875" style="4" customWidth="1"/>
    <col min="14" max="14" width="8.5546875" style="4"/>
  </cols>
  <sheetData>
    <row r="1" spans="1:13" ht="17.399999999999999" x14ac:dyDescent="0.45">
      <c r="A1" s="130" t="str">
        <f>IF(Intro!C5="enter name here","",Intro!C5)</f>
        <v/>
      </c>
      <c r="B1" s="130"/>
      <c r="C1" s="130"/>
      <c r="D1" s="130"/>
      <c r="E1" s="131" t="str">
        <f>IF(Intro!C5="enter name here",""," 's arithmetic practice on ")</f>
        <v/>
      </c>
      <c r="F1" s="131"/>
      <c r="G1" s="131"/>
      <c r="H1" s="131"/>
      <c r="I1" s="132" t="str">
        <f>IF(Intro!C6="enter date","",Intro!C6)</f>
        <v/>
      </c>
      <c r="J1" s="132"/>
      <c r="K1" s="132"/>
      <c r="L1" s="132"/>
      <c r="M1" s="3">
        <f>IF(A1="",0,_xlfn.UNICODE(A1))</f>
        <v>0</v>
      </c>
    </row>
    <row r="2" spans="1:13" ht="14.4" x14ac:dyDescent="0.3">
      <c r="A2" s="59" t="s">
        <v>4</v>
      </c>
      <c r="B2" s="53"/>
      <c r="C2" s="134"/>
      <c r="D2" s="134"/>
      <c r="E2" s="99" t="s">
        <v>13</v>
      </c>
      <c r="F2" s="99"/>
      <c r="G2" s="99"/>
      <c r="H2" s="133" t="s">
        <v>15</v>
      </c>
      <c r="I2" s="133"/>
      <c r="J2" s="133"/>
      <c r="K2" s="11">
        <f>MOD(L2,7)+1</f>
        <v>1</v>
      </c>
      <c r="L2" s="12">
        <f>L1+M1</f>
        <v>0</v>
      </c>
      <c r="M2" s="11"/>
    </row>
    <row r="3" spans="1:13" ht="14.4" x14ac:dyDescent="0.3">
      <c r="A3" s="129" t="str">
        <f>IF('+'!M1=0,"","In addition today, I achieved ")</f>
        <v/>
      </c>
      <c r="B3" s="129"/>
      <c r="C3" s="129"/>
      <c r="D3" s="129"/>
      <c r="E3" s="129"/>
      <c r="F3" s="54" t="str">
        <f>IF('+'!M1=0,"",'+'!K4)</f>
        <v/>
      </c>
      <c r="G3" s="54" t="str">
        <f>IF('+'!M1=0,""," out of ")</f>
        <v/>
      </c>
      <c r="H3" s="54" t="str">
        <f>IF('+'!M1=0,"",'+'!P4)</f>
        <v/>
      </c>
      <c r="I3" s="55"/>
      <c r="J3" s="56" t="str">
        <f>IF($K$2&lt;&gt;1,"","reward")</f>
        <v>reward</v>
      </c>
      <c r="K3" s="41"/>
      <c r="L3" s="41"/>
      <c r="M3" s="3"/>
    </row>
    <row r="4" spans="1:13" ht="14.4" x14ac:dyDescent="0.3">
      <c r="A4" s="57"/>
      <c r="B4" s="41" t="str">
        <f>IF(H3="","","&lt;- '+'")</f>
        <v/>
      </c>
      <c r="C4" s="57"/>
      <c r="D4" s="57"/>
      <c r="E4" s="57" t="str">
        <f>IF('+'!M1=0,""," with ")</f>
        <v/>
      </c>
      <c r="F4" s="54" t="str">
        <f>IF('+'!M1=0,"",'+'!L4)</f>
        <v/>
      </c>
      <c r="G4" s="55" t="str">
        <f>IF('+'!M1=0,"",IF('+'!L4=1," correction."," corrections."))</f>
        <v/>
      </c>
      <c r="H4" s="54"/>
      <c r="I4" s="55"/>
      <c r="J4" s="41" t="str">
        <f>IF($K$2&lt;&gt;2,"","reward")</f>
        <v/>
      </c>
      <c r="K4" s="41"/>
      <c r="L4" s="41"/>
      <c r="M4" s="3"/>
    </row>
    <row r="5" spans="1:13" ht="14.4" x14ac:dyDescent="0.3">
      <c r="A5" s="129" t="str">
        <f>IF('-'!M1=0,"","In subtraction today, I achieved ")</f>
        <v/>
      </c>
      <c r="B5" s="129"/>
      <c r="C5" s="129"/>
      <c r="D5" s="129"/>
      <c r="E5" s="129"/>
      <c r="F5" s="54" t="str">
        <f>IF('-'!M1=0,"",'-'!K4)</f>
        <v/>
      </c>
      <c r="G5" s="54" t="str">
        <f>IF('-'!M1=0,""," out of ")</f>
        <v/>
      </c>
      <c r="H5" s="54" t="str">
        <f>IF('-'!M1=0,"",'-'!P4)</f>
        <v/>
      </c>
      <c r="I5" s="55"/>
      <c r="J5" s="56" t="str">
        <f>IF($K$2&lt;&gt;3,"","reward")</f>
        <v/>
      </c>
      <c r="K5" s="41"/>
      <c r="L5" s="41"/>
      <c r="M5" s="53"/>
    </row>
    <row r="6" spans="1:13" ht="14.4" x14ac:dyDescent="0.3">
      <c r="A6" s="57"/>
      <c r="B6" s="41" t="str">
        <f>IF(H5="","","&lt;- '-'")</f>
        <v/>
      </c>
      <c r="C6" s="57"/>
      <c r="D6" s="57"/>
      <c r="E6" s="57" t="str">
        <f>IF('-'!M1=0,""," with ")</f>
        <v/>
      </c>
      <c r="F6" s="54" t="str">
        <f>IF('-'!M1=0,"",'-'!L4)</f>
        <v/>
      </c>
      <c r="G6" s="55" t="str">
        <f>IF('-'!M1=0,"",IF('-'!L4=1," correction."," corrections."))</f>
        <v/>
      </c>
      <c r="H6" s="54"/>
      <c r="I6" s="55"/>
      <c r="J6" s="41" t="str">
        <f>IF($K$2&lt;&gt;4,"","reward")</f>
        <v/>
      </c>
      <c r="K6" s="41"/>
      <c r="L6" s="41"/>
      <c r="M6" s="53"/>
    </row>
    <row r="7" spans="1:13" ht="14.4" x14ac:dyDescent="0.3">
      <c r="A7" s="129" t="str">
        <f>IF(x!M1=0,"","In multiplication today, I achieved ")</f>
        <v/>
      </c>
      <c r="B7" s="129"/>
      <c r="C7" s="129"/>
      <c r="D7" s="129"/>
      <c r="E7" s="129"/>
      <c r="F7" s="54" t="str">
        <f>IF(x!M1=0,"",x!K4)</f>
        <v/>
      </c>
      <c r="G7" s="54" t="str">
        <f>IF(x!M1=0,""," out of ")</f>
        <v/>
      </c>
      <c r="H7" s="54" t="str">
        <f>IF(x!M1=0,"",x!P4)</f>
        <v/>
      </c>
      <c r="I7" s="58"/>
      <c r="J7" s="56" t="str">
        <f>IF($K$2&lt;&gt;5,"","reward")</f>
        <v/>
      </c>
      <c r="K7" s="56"/>
      <c r="L7" s="41"/>
      <c r="M7" s="53"/>
    </row>
    <row r="8" spans="1:13" ht="14.4" x14ac:dyDescent="0.3">
      <c r="A8" s="57"/>
      <c r="B8" s="41" t="str">
        <f>IF(H7="","","&lt;- 'x'")</f>
        <v/>
      </c>
      <c r="C8" s="57"/>
      <c r="D8" s="57"/>
      <c r="E8" s="57" t="str">
        <f>IF(x!M1=0,""," with ")</f>
        <v/>
      </c>
      <c r="F8" s="54" t="str">
        <f>IF(x!M1=0,"",x!L4)</f>
        <v/>
      </c>
      <c r="G8" s="55" t="str">
        <f>IF(x!M1=0,"",IF(x!L4=1," correction."," corrections."))</f>
        <v/>
      </c>
      <c r="H8" s="54"/>
      <c r="I8" s="58"/>
      <c r="J8" s="56" t="str">
        <f>IF($K$2&lt;&gt;6,"","reward")</f>
        <v/>
      </c>
      <c r="K8" s="56"/>
      <c r="L8" s="41"/>
      <c r="M8" s="53"/>
    </row>
    <row r="9" spans="1:13" ht="14.4" x14ac:dyDescent="0.3">
      <c r="A9" s="129" t="str">
        <f>IF(div!M1=0,"","In division today, I achieved ")</f>
        <v/>
      </c>
      <c r="B9" s="129"/>
      <c r="C9" s="129"/>
      <c r="D9" s="129"/>
      <c r="E9" s="129"/>
      <c r="F9" s="54" t="str">
        <f>IF(div!M1=0,"",div!K4)</f>
        <v/>
      </c>
      <c r="G9" s="54" t="str">
        <f>IF(div!M1=0,""," out of ")</f>
        <v/>
      </c>
      <c r="H9" s="54" t="str">
        <f>IF(div!M1=0,"",div!P4)</f>
        <v/>
      </c>
      <c r="I9" s="53"/>
      <c r="J9" s="56" t="str">
        <f>IF($K$2&lt;&gt;7,"","reward")</f>
        <v/>
      </c>
      <c r="K9" s="59"/>
      <c r="L9" s="41"/>
      <c r="M9" s="53"/>
    </row>
    <row r="10" spans="1:13" ht="14.4" x14ac:dyDescent="0.3">
      <c r="A10" s="57"/>
      <c r="B10" s="41" t="str">
        <f>IF(H9="","",_xlfn.CONCAT("&lt;- ''",_xlfn.UNICHAR(247),"'"))</f>
        <v/>
      </c>
      <c r="C10" s="57"/>
      <c r="D10" s="57"/>
      <c r="E10" s="57" t="str">
        <f>IF(div!M1=0,""," with ")</f>
        <v/>
      </c>
      <c r="F10" s="54" t="str">
        <f>IF(div!M1=0,"",div!L4)</f>
        <v/>
      </c>
      <c r="G10" s="55" t="str">
        <f>IF(div!M1=0,"",IF(div!L4=1," correction."," corrections."))</f>
        <v/>
      </c>
      <c r="H10" s="54"/>
      <c r="I10" s="53"/>
      <c r="J10" s="56"/>
      <c r="K10" s="59"/>
      <c r="L10" s="41"/>
      <c r="M10" s="53"/>
    </row>
    <row r="11" spans="1:13" ht="14.4" x14ac:dyDescent="0.3">
      <c r="A11" s="129" t="str">
        <f>IF(mixed!M1=0,"","In mixed arithmetic today, I achieved ")</f>
        <v/>
      </c>
      <c r="B11" s="129"/>
      <c r="C11" s="129"/>
      <c r="D11" s="129"/>
      <c r="E11" s="129"/>
      <c r="F11" s="54" t="str">
        <f>IF(mixed!M1=0,"",mixed!K4)</f>
        <v/>
      </c>
      <c r="G11" s="54" t="str">
        <f>IF(mixed!M1=0,""," out of ")</f>
        <v/>
      </c>
      <c r="H11" s="54" t="str">
        <f>IF(mixed!M1=0,"",mixed!P4)</f>
        <v/>
      </c>
      <c r="I11" s="53"/>
      <c r="J11" s="53"/>
      <c r="K11" s="53"/>
      <c r="L11" s="41"/>
      <c r="M11" s="53"/>
    </row>
    <row r="12" spans="1:13" ht="14.4" x14ac:dyDescent="0.3">
      <c r="A12" s="57"/>
      <c r="B12" s="41" t="str">
        <f>IF(H11="","","&lt;- 'mix'")</f>
        <v/>
      </c>
      <c r="C12" s="57"/>
      <c r="D12" s="57"/>
      <c r="E12" s="57" t="str">
        <f>IF(mixed!M1=0,""," with ")</f>
        <v/>
      </c>
      <c r="F12" s="54" t="str">
        <f>IF(mixed!M1=0,"",mixed!L4)</f>
        <v/>
      </c>
      <c r="G12" s="55" t="str">
        <f>IF(mixed!M1=0,"",IF(mixed!L4=1," correction."," corrections."))</f>
        <v/>
      </c>
      <c r="H12" s="54"/>
      <c r="I12" s="53"/>
      <c r="J12" s="53"/>
      <c r="K12" s="53"/>
      <c r="L12" s="55"/>
      <c r="M12" s="53"/>
    </row>
  </sheetData>
  <sheetProtection algorithmName="SHA-512" hashValue="tvAZU4i4pjQfn+aQRXOyR06PxtphttLPBOYsYZHXM+rX3OK0U8gFNdprkYtp46CvLeazkG+Za5xY9JdT1helGg==" saltValue="+MMxhWhYrBhds+lvPKD9kw==" spinCount="100000" sheet="1" formatCells="0"/>
  <mergeCells count="11">
    <mergeCell ref="A1:D1"/>
    <mergeCell ref="E1:H1"/>
    <mergeCell ref="I1:L1"/>
    <mergeCell ref="H2:J2"/>
    <mergeCell ref="E2:G2"/>
    <mergeCell ref="C2:D2"/>
    <mergeCell ref="A11:E11"/>
    <mergeCell ref="A9:E9"/>
    <mergeCell ref="A7:E7"/>
    <mergeCell ref="A5:E5"/>
    <mergeCell ref="A3:E3"/>
  </mergeCells>
  <hyperlinks>
    <hyperlink ref="J3" location="rewards!B204" tooltip="CLICK to choose a sticker" display="rewards!B204" xr:uid="{00000000-0004-0000-0700-000000000000}"/>
    <hyperlink ref="J5" location="rewards!B63" tooltip="CLICK to choose a sticker" display="rewards!B63" xr:uid="{00000000-0004-0000-0700-000003000000}"/>
    <hyperlink ref="J7" location="rewards!B123" tooltip="CLICK to choose a sticker" display="rewards!B123" xr:uid="{00000000-0004-0000-0700-000005000000}"/>
    <hyperlink ref="J9" location="rewards!B183" tooltip="CLICK to choose a sticker" display="rewards!B183" xr:uid="{00000000-0004-0000-0700-000007000000}"/>
    <hyperlink ref="E2" location="'Intro'!C4" display="&lt;- Intro" xr:uid="{FA825B03-4DCF-4C63-8F6A-28F7CDEACCB9}"/>
    <hyperlink ref="E2:G2" location="Intro!C4" tooltip="CLICK to go back to Intro/Instructions page" display="&lt;- Intro" xr:uid="{F896D322-8CD0-44F2-AA73-1EB194056C37}"/>
    <hyperlink ref="B4" location="'+'!D2" tooltip="CLICK to go back to your addition worksheet" display="'+'!D2" xr:uid="{0DBC0ADF-2976-4FD3-989C-64AFB8E5F57F}"/>
    <hyperlink ref="B6" location="'-'!D2" tooltip="CLICK to go back to your subtraction worksheet" display="'-'!D2" xr:uid="{C9741B9C-49AD-4D43-B295-34F3D3AB2820}"/>
    <hyperlink ref="B8" location="x!D2" tooltip="CLICK to go back to your multiplication worksheet" display="x!D2" xr:uid="{BB2CF2B8-AA6C-4405-AEA1-4BB079EB8C2F}"/>
    <hyperlink ref="B10" location="div!D2" tooltip="CLICK to go back to your division worksheet" display="div!D2" xr:uid="{C2FB9F30-6A1F-4C3C-9730-C372880F76C1}"/>
    <hyperlink ref="B12" location="mixed!D2" tooltip="CLICK to go back to your mixed arithmetic worksheet" display="mixed!D2" xr:uid="{853786CD-7347-445D-8DA7-8EE013520324}"/>
    <hyperlink ref="J4" location="rewards!B5" tooltip="CLICK to choose a sticker" display="rewards!B5" xr:uid="{5ED85F2C-FB7B-47F7-953F-8F6C7880D50A}"/>
    <hyperlink ref="J6" location="rewards!B93" tooltip="CLICK to choose a sticker" display="rewards!B93" xr:uid="{FBE55C01-5BB2-49F9-B43B-6C84CAD5168F}"/>
    <hyperlink ref="J8" location="rewards!B153" tooltip="CLICK to choose a sticker" display="rewards!B153" xr:uid="{5E2363F7-51C0-4AE1-9E5B-46E52BFC1B1B}"/>
  </hyperlinks>
  <pageMargins left="0" right="0" top="0" bottom="0" header="0" footer="0"/>
  <pageSetup paperSize="9" scale="88" orientation="landscape" r:id="rId1"/>
  <headerFooter>
    <oddFooter>&amp;Lpage &amp;P of &amp;N
printed on &amp;D at &amp;T&amp;C
&amp;F &amp;A&amp;R(C) M G Specialist Education 2017
BareFacedMaths.co.uk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30"/>
  <sheetViews>
    <sheetView showGridLines="0" showRowColHeaders="0" zoomScaleNormal="8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RowHeight="14.4" x14ac:dyDescent="0.3"/>
  <cols>
    <col min="1" max="1" width="9.33203125" style="1" customWidth="1"/>
    <col min="2" max="14" width="8.5546875" style="1"/>
  </cols>
  <sheetData>
    <row r="1" spans="1:10" ht="15.6" x14ac:dyDescent="0.3">
      <c r="A1" s="135" t="s">
        <v>17</v>
      </c>
      <c r="B1" s="135"/>
      <c r="C1" s="135"/>
      <c r="D1" s="135"/>
      <c r="E1" s="135"/>
      <c r="F1" s="135"/>
      <c r="G1" s="135"/>
      <c r="H1" s="135"/>
    </row>
    <row r="2" spans="1:10" ht="18" x14ac:dyDescent="0.35">
      <c r="A2" s="83" t="s">
        <v>7</v>
      </c>
      <c r="B2" s="135" t="s">
        <v>18</v>
      </c>
      <c r="C2" s="135"/>
      <c r="D2" s="135"/>
      <c r="E2" s="135"/>
      <c r="F2" s="135"/>
      <c r="G2" s="135"/>
      <c r="H2" s="135"/>
      <c r="I2" s="10"/>
      <c r="J2" s="10"/>
    </row>
    <row r="3" spans="1:10" ht="18" x14ac:dyDescent="0.35">
      <c r="A3" s="136" t="s">
        <v>19</v>
      </c>
      <c r="B3" s="136"/>
      <c r="C3" s="136"/>
      <c r="D3" s="136"/>
      <c r="E3" s="136"/>
      <c r="F3" s="136"/>
      <c r="G3" s="136"/>
      <c r="H3" s="136"/>
      <c r="I3" s="9"/>
      <c r="J3" s="9"/>
    </row>
    <row r="130" spans="10:10" x14ac:dyDescent="0.3">
      <c r="J130" s="2"/>
    </row>
  </sheetData>
  <sheetProtection algorithmName="SHA-512" hashValue="axDP03KzZ6JPU++QsPELal2Mb8DF9qwzdKNOyPI/a4H4bCYbk1uS8/+NYjVZCZ7k6Ws80kOJcnaRBypSgqAbGg==" saltValue="NUCq2yxX5s8esh9Qiu3nnw==" spinCount="100000" sheet="1"/>
  <mergeCells count="3">
    <mergeCell ref="A1:H1"/>
    <mergeCell ref="A3:H3"/>
    <mergeCell ref="B2:H2"/>
  </mergeCells>
  <hyperlinks>
    <hyperlink ref="A2" location="Summary!C2" tooltip="CLICK to go back to your results" display="Summary" xr:uid="{00000000-0004-0000-0800-000000000000}"/>
  </hyperlink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vt:lpstr>
      <vt:lpstr>+</vt:lpstr>
      <vt:lpstr>-</vt:lpstr>
      <vt:lpstr>x</vt:lpstr>
      <vt:lpstr>div</vt:lpstr>
      <vt:lpstr>mixed</vt:lpstr>
      <vt:lpstr>Numberlines</vt:lpstr>
      <vt:lpstr>Summary</vt:lpstr>
      <vt:lpstr>rewards</vt:lpstr>
      <vt:lpstr>Intro!Print_Area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George</dc:creator>
  <cp:lastModifiedBy>User</cp:lastModifiedBy>
  <cp:lastPrinted>2018-06-03T19:58:48Z</cp:lastPrinted>
  <dcterms:created xsi:type="dcterms:W3CDTF">2017-08-01T10:53:49Z</dcterms:created>
  <dcterms:modified xsi:type="dcterms:W3CDTF">2019-01-22T15:08:22Z</dcterms:modified>
</cp:coreProperties>
</file>